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codeName="{4470D2CD-2249-CD33-4A35-6F278624656F}"/>
  <workbookPr codeName="ThisWorkbook" defaultThemeVersion="166925"/>
  <mc:AlternateContent xmlns:mc="http://schemas.openxmlformats.org/markup-compatibility/2006">
    <mc:Choice Requires="x15">
      <x15ac:absPath xmlns:x15ac="http://schemas.microsoft.com/office/spreadsheetml/2010/11/ac" url="C:\Users\jurate-jo\Desktop\Išlaidų peržiūra\"/>
    </mc:Choice>
  </mc:AlternateContent>
  <xr:revisionPtr revIDLastSave="0" documentId="13_ncr:1_{D03E80A4-A62A-4FCA-9DB0-AEB137E5D312}" xr6:coauthVersionLast="45" xr6:coauthVersionMax="45" xr10:uidLastSave="{00000000-0000-0000-0000-000000000000}"/>
  <bookViews>
    <workbookView xWindow="-28920" yWindow="-1155" windowWidth="29040" windowHeight="15840" tabRatio="795" xr2:uid="{19BB9826-1062-4AC5-B140-B995E0ADC34B}"/>
  </bookViews>
  <sheets>
    <sheet name="Prielaidos" sheetId="7" r:id="rId1"/>
    <sheet name="1.Duomenys" sheetId="6" r:id="rId2"/>
    <sheet name="2.KoreliacijaY" sheetId="8" r:id="rId3"/>
    <sheet name="3.Tipai" sheetId="10" r:id="rId4"/>
    <sheet name="4.Korel_matrica" sheetId="9" r:id="rId5"/>
    <sheet name="5.Rod_regr" sheetId="11" r:id="rId6"/>
    <sheet name="6.Regresija" sheetId="12" r:id="rId7"/>
    <sheet name="7.1." sheetId="15" r:id="rId8"/>
    <sheet name="7.2." sheetId="16" r:id="rId9"/>
    <sheet name="7.3." sheetId="17" r:id="rId10"/>
  </sheets>
  <definedNames>
    <definedName name="_xlnm._FilterDatabase" localSheetId="5" hidden="1">'5.Rod_regr'!$A$6:$I$67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8" i="15" l="1"/>
  <c r="C28" i="15"/>
  <c r="K16" i="17"/>
  <c r="K32" i="15"/>
  <c r="K44" i="16"/>
  <c r="O97" i="6" l="1"/>
  <c r="E97" i="6"/>
  <c r="F97" i="6"/>
  <c r="G97" i="6"/>
  <c r="H97" i="6"/>
  <c r="I97" i="6"/>
  <c r="J97" i="6"/>
  <c r="K97" i="6"/>
  <c r="L97" i="6"/>
  <c r="M97" i="6"/>
  <c r="N97" i="6"/>
  <c r="D97" i="6"/>
  <c r="C97" i="6"/>
  <c r="D75" i="10"/>
  <c r="H7" i="17"/>
  <c r="I7" i="17" s="1"/>
  <c r="K7" i="17" s="1"/>
  <c r="H7" i="16"/>
  <c r="I7" i="16" l="1"/>
  <c r="L7" i="16" s="1"/>
  <c r="L7" i="17"/>
  <c r="K7" i="16" l="1"/>
  <c r="H8" i="16"/>
  <c r="I8" i="16" s="1"/>
  <c r="H9" i="16"/>
  <c r="I9" i="16" s="1"/>
  <c r="H10" i="16"/>
  <c r="I10" i="16" s="1"/>
  <c r="H11" i="16"/>
  <c r="I11" i="16" s="1"/>
  <c r="H12" i="16"/>
  <c r="I12" i="16" s="1"/>
  <c r="H13" i="16"/>
  <c r="I13" i="16" s="1"/>
  <c r="H14" i="16"/>
  <c r="I14" i="16" s="1"/>
  <c r="H15" i="16"/>
  <c r="I15" i="16" s="1"/>
  <c r="H16" i="16"/>
  <c r="I16" i="16" s="1"/>
  <c r="H17" i="16"/>
  <c r="I17" i="16" s="1"/>
  <c r="H18" i="16"/>
  <c r="I18" i="16" s="1"/>
  <c r="H19" i="16"/>
  <c r="I19" i="16" s="1"/>
  <c r="H20" i="16"/>
  <c r="I20" i="16" s="1"/>
  <c r="H21" i="16"/>
  <c r="I21" i="16" s="1"/>
  <c r="H22" i="16"/>
  <c r="I22" i="16" s="1"/>
  <c r="H23" i="16"/>
  <c r="I23" i="16" s="1"/>
  <c r="H24" i="16"/>
  <c r="I24" i="16" s="1"/>
  <c r="H25" i="16"/>
  <c r="I25" i="16" s="1"/>
  <c r="H26" i="16"/>
  <c r="I26" i="16" s="1"/>
  <c r="H27" i="16"/>
  <c r="I27" i="16" s="1"/>
  <c r="H28" i="16"/>
  <c r="I28" i="16" s="1"/>
  <c r="H29" i="16"/>
  <c r="I29" i="16" s="1"/>
  <c r="H30" i="16"/>
  <c r="I30" i="16" s="1"/>
  <c r="H31" i="16"/>
  <c r="I31" i="16" s="1"/>
  <c r="H32" i="16"/>
  <c r="I32" i="16" s="1"/>
  <c r="H33" i="16"/>
  <c r="I33" i="16" s="1"/>
  <c r="H34" i="16"/>
  <c r="I34" i="16" s="1"/>
  <c r="H35" i="16"/>
  <c r="I35" i="16" s="1"/>
  <c r="H36" i="16"/>
  <c r="I36" i="16" s="1"/>
  <c r="H37" i="16"/>
  <c r="I37" i="16" s="1"/>
  <c r="H38" i="16"/>
  <c r="I38" i="16" s="1"/>
  <c r="H39" i="16"/>
  <c r="I39" i="16" s="1"/>
  <c r="H40" i="16"/>
  <c r="I40" i="16" s="1"/>
  <c r="H8" i="17"/>
  <c r="I8" i="17" s="1"/>
  <c r="H9" i="17"/>
  <c r="I9" i="17" s="1"/>
  <c r="H10" i="17"/>
  <c r="I10" i="17" s="1"/>
  <c r="H11" i="17"/>
  <c r="I11" i="17" s="1"/>
  <c r="H12" i="17"/>
  <c r="I12" i="17" s="1"/>
  <c r="H7" i="15"/>
  <c r="H8" i="15"/>
  <c r="I8" i="15" s="1"/>
  <c r="H9" i="15"/>
  <c r="H10" i="15"/>
  <c r="H11" i="15"/>
  <c r="H12" i="15"/>
  <c r="H13" i="15"/>
  <c r="H14" i="15"/>
  <c r="H15" i="15"/>
  <c r="H16" i="15"/>
  <c r="H17" i="15"/>
  <c r="H18" i="15"/>
  <c r="H19" i="15"/>
  <c r="H20" i="15"/>
  <c r="H21" i="15"/>
  <c r="H22" i="15"/>
  <c r="H23" i="15"/>
  <c r="H24" i="15"/>
  <c r="H25" i="15"/>
  <c r="H26" i="15"/>
  <c r="H27" i="15"/>
  <c r="I19" i="15" l="1"/>
  <c r="L19" i="15" s="1"/>
  <c r="I7" i="15"/>
  <c r="K7" i="15" s="1"/>
  <c r="I26" i="15"/>
  <c r="L26" i="15" s="1"/>
  <c r="I22" i="15"/>
  <c r="L22" i="15" s="1"/>
  <c r="I18" i="15"/>
  <c r="L18" i="15" s="1"/>
  <c r="I14" i="15"/>
  <c r="K14" i="15" s="1"/>
  <c r="I10" i="15"/>
  <c r="L10" i="15" s="1"/>
  <c r="I27" i="15"/>
  <c r="K27" i="15" s="1"/>
  <c r="I15" i="15"/>
  <c r="L15" i="15" s="1"/>
  <c r="I11" i="15"/>
  <c r="K11" i="15" s="1"/>
  <c r="I25" i="15"/>
  <c r="L25" i="15" s="1"/>
  <c r="I21" i="15"/>
  <c r="L21" i="15" s="1"/>
  <c r="I17" i="15"/>
  <c r="L17" i="15" s="1"/>
  <c r="I13" i="15"/>
  <c r="K13" i="15" s="1"/>
  <c r="I9" i="15"/>
  <c r="L9" i="15" s="1"/>
  <c r="I23" i="15"/>
  <c r="K23" i="15" s="1"/>
  <c r="I24" i="15"/>
  <c r="L24" i="15" s="1"/>
  <c r="I20" i="15"/>
  <c r="K20" i="15" s="1"/>
  <c r="I16" i="15"/>
  <c r="L16" i="15" s="1"/>
  <c r="I12" i="15"/>
  <c r="L12" i="15" s="1"/>
  <c r="K40" i="16"/>
  <c r="L40" i="16"/>
  <c r="K32" i="16"/>
  <c r="L32" i="16"/>
  <c r="K24" i="16"/>
  <c r="L24" i="16"/>
  <c r="K20" i="16"/>
  <c r="L20" i="16"/>
  <c r="K16" i="16"/>
  <c r="L16" i="16"/>
  <c r="K12" i="16"/>
  <c r="L12" i="16"/>
  <c r="L8" i="16"/>
  <c r="K8" i="16"/>
  <c r="K8" i="15"/>
  <c r="L8" i="15"/>
  <c r="K10" i="17"/>
  <c r="L10" i="17"/>
  <c r="K39" i="16"/>
  <c r="L39" i="16"/>
  <c r="K35" i="16"/>
  <c r="L35" i="16"/>
  <c r="K31" i="16"/>
  <c r="L31" i="16"/>
  <c r="K27" i="16"/>
  <c r="L27" i="16"/>
  <c r="K23" i="16"/>
  <c r="L23" i="16"/>
  <c r="K19" i="16"/>
  <c r="L19" i="16"/>
  <c r="K15" i="16"/>
  <c r="L15" i="16"/>
  <c r="K11" i="16"/>
  <c r="L11" i="16"/>
  <c r="L36" i="16"/>
  <c r="K36" i="16"/>
  <c r="K9" i="17"/>
  <c r="L9" i="17"/>
  <c r="K38" i="16"/>
  <c r="L38" i="16"/>
  <c r="K34" i="16"/>
  <c r="L34" i="16"/>
  <c r="K30" i="16"/>
  <c r="L30" i="16"/>
  <c r="L26" i="16"/>
  <c r="K26" i="16"/>
  <c r="L22" i="16"/>
  <c r="K22" i="16"/>
  <c r="L18" i="16"/>
  <c r="K18" i="16"/>
  <c r="L14" i="16"/>
  <c r="K14" i="16"/>
  <c r="K10" i="16"/>
  <c r="L10" i="16"/>
  <c r="K11" i="17"/>
  <c r="L11" i="17"/>
  <c r="K28" i="16"/>
  <c r="L28" i="16"/>
  <c r="L12" i="17"/>
  <c r="K12" i="17"/>
  <c r="L8" i="17"/>
  <c r="K8" i="17"/>
  <c r="K37" i="16"/>
  <c r="L37" i="16"/>
  <c r="K33" i="16"/>
  <c r="L33" i="16"/>
  <c r="K29" i="16"/>
  <c r="L29" i="16"/>
  <c r="K25" i="16"/>
  <c r="L25" i="16"/>
  <c r="K21" i="16"/>
  <c r="L21" i="16"/>
  <c r="K17" i="16"/>
  <c r="L17" i="16"/>
  <c r="K13" i="16"/>
  <c r="L13" i="16"/>
  <c r="K9" i="16"/>
  <c r="L9" i="16"/>
  <c r="K19" i="15"/>
  <c r="K15" i="15"/>
  <c r="K18" i="15"/>
  <c r="K10" i="15"/>
  <c r="K25" i="15"/>
  <c r="K17" i="15"/>
  <c r="K9" i="15"/>
  <c r="K24" i="15"/>
  <c r="K42" i="16" l="1"/>
  <c r="K16" i="15"/>
  <c r="K21" i="15"/>
  <c r="K26" i="15"/>
  <c r="K14" i="17"/>
  <c r="K15" i="17"/>
  <c r="K17" i="17" s="1"/>
  <c r="K12" i="15"/>
  <c r="K22" i="15"/>
  <c r="L20" i="15"/>
  <c r="L23" i="15"/>
  <c r="L13" i="15"/>
  <c r="L11" i="15"/>
  <c r="L27" i="15"/>
  <c r="L14" i="15"/>
  <c r="L7" i="15"/>
  <c r="K43" i="16"/>
  <c r="K45" i="16" s="1"/>
  <c r="J98" i="6"/>
  <c r="J99" i="6"/>
  <c r="D100" i="6"/>
  <c r="E100" i="6"/>
  <c r="F100" i="6"/>
  <c r="G100" i="6"/>
  <c r="H100" i="6"/>
  <c r="I100" i="6"/>
  <c r="J100" i="6"/>
  <c r="K30" i="15" l="1"/>
  <c r="K31" i="15"/>
  <c r="K33" i="15" s="1"/>
  <c r="E75" i="10"/>
  <c r="F75" i="10"/>
  <c r="C75" i="10"/>
  <c r="D98" i="6"/>
  <c r="E98" i="6"/>
  <c r="F98" i="6"/>
  <c r="G98" i="6"/>
  <c r="H98" i="6"/>
  <c r="I98" i="6"/>
  <c r="D99" i="6"/>
  <c r="E99" i="6"/>
  <c r="F99" i="6"/>
  <c r="G99" i="6"/>
  <c r="H99" i="6"/>
  <c r="I99" i="6"/>
  <c r="S97" i="6" l="1"/>
  <c r="C100" i="6"/>
  <c r="C99" i="6"/>
  <c r="C98" i="6"/>
  <c r="H7" i="10"/>
  <c r="H8" i="10"/>
  <c r="H9" i="10"/>
  <c r="H10" i="10"/>
  <c r="H11" i="10"/>
  <c r="H12" i="10"/>
  <c r="I12" i="11" s="1"/>
  <c r="H13" i="10"/>
  <c r="H14" i="10"/>
  <c r="H15" i="10"/>
  <c r="H16" i="10"/>
  <c r="H17" i="10"/>
  <c r="H18" i="10"/>
  <c r="H19" i="10"/>
  <c r="H20" i="10"/>
  <c r="I20" i="11" s="1"/>
  <c r="H21" i="10"/>
  <c r="H22" i="10"/>
  <c r="H23" i="10"/>
  <c r="H24" i="10"/>
  <c r="I24" i="11" s="1"/>
  <c r="H25" i="10"/>
  <c r="I25" i="11" s="1"/>
  <c r="H26" i="10"/>
  <c r="H27" i="10"/>
  <c r="H28" i="10"/>
  <c r="I28" i="11" s="1"/>
  <c r="H29" i="10"/>
  <c r="I29" i="11" s="1"/>
  <c r="H30" i="10"/>
  <c r="I30" i="11" s="1"/>
  <c r="H31" i="10"/>
  <c r="H32" i="10"/>
  <c r="I32" i="11" s="1"/>
  <c r="H33" i="10"/>
  <c r="H34" i="10"/>
  <c r="H35" i="10"/>
  <c r="H36" i="10"/>
  <c r="H37" i="10"/>
  <c r="I37" i="11" s="1"/>
  <c r="H38" i="10"/>
  <c r="H39" i="10"/>
  <c r="H40" i="10"/>
  <c r="H41" i="10"/>
  <c r="H42" i="10"/>
  <c r="I42" i="11" s="1"/>
  <c r="H43" i="10"/>
  <c r="H44" i="10"/>
  <c r="H45" i="10"/>
  <c r="H46" i="10"/>
  <c r="H47" i="10"/>
  <c r="H48" i="10"/>
  <c r="H49" i="10"/>
  <c r="I49" i="11" s="1"/>
  <c r="H50" i="10"/>
  <c r="H51" i="10"/>
  <c r="H52" i="10"/>
  <c r="I52" i="11" s="1"/>
  <c r="H53" i="10"/>
  <c r="H54" i="10"/>
  <c r="H55" i="10"/>
  <c r="H56" i="10"/>
  <c r="I56" i="10" s="1"/>
  <c r="K56" i="10" s="1"/>
  <c r="H57" i="10"/>
  <c r="H58" i="10"/>
  <c r="H59" i="10"/>
  <c r="H60" i="10"/>
  <c r="H61" i="10"/>
  <c r="I61" i="11" s="1"/>
  <c r="H62" i="10"/>
  <c r="H63" i="10"/>
  <c r="H64" i="10"/>
  <c r="I64" i="11" s="1"/>
  <c r="H65" i="10"/>
  <c r="H66" i="10"/>
  <c r="H67"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I8" i="10"/>
  <c r="K8" i="10" s="1"/>
  <c r="I9" i="10"/>
  <c r="K9" i="10" s="1"/>
  <c r="I10" i="10"/>
  <c r="K10" i="10" s="1"/>
  <c r="I12" i="10"/>
  <c r="K12" i="10" s="1"/>
  <c r="I13" i="10"/>
  <c r="K13" i="10" s="1"/>
  <c r="I14" i="10"/>
  <c r="K14" i="10" s="1"/>
  <c r="I16" i="10"/>
  <c r="I17" i="10"/>
  <c r="I18" i="10"/>
  <c r="I20" i="10"/>
  <c r="K20" i="10" s="1"/>
  <c r="I21" i="10"/>
  <c r="I22" i="10"/>
  <c r="K22" i="10" s="1"/>
  <c r="I24" i="10"/>
  <c r="I25" i="10"/>
  <c r="I26" i="10"/>
  <c r="I28" i="10"/>
  <c r="K28" i="10" s="1"/>
  <c r="I29" i="10"/>
  <c r="K29" i="10" s="1"/>
  <c r="I30" i="10"/>
  <c r="K30" i="10" s="1"/>
  <c r="I32" i="10"/>
  <c r="I33" i="10"/>
  <c r="I34" i="10"/>
  <c r="I36" i="10"/>
  <c r="K36" i="10" s="1"/>
  <c r="I37" i="10"/>
  <c r="I38" i="10"/>
  <c r="K38" i="10" s="1"/>
  <c r="I40" i="10"/>
  <c r="K40" i="10" s="1"/>
  <c r="I41" i="10"/>
  <c r="I42" i="10"/>
  <c r="I44" i="10"/>
  <c r="K44" i="10" s="1"/>
  <c r="I45" i="10"/>
  <c r="K45" i="10" s="1"/>
  <c r="I46" i="10"/>
  <c r="K46" i="10" s="1"/>
  <c r="I49" i="10"/>
  <c r="I50" i="10"/>
  <c r="K50" i="10" s="1"/>
  <c r="I52" i="10"/>
  <c r="K52" i="10" s="1"/>
  <c r="I54" i="10"/>
  <c r="K54" i="10" s="1"/>
  <c r="I57" i="10"/>
  <c r="K57" i="10" s="1"/>
  <c r="I60" i="10"/>
  <c r="K60" i="10" s="1"/>
  <c r="I61" i="10"/>
  <c r="I62" i="10"/>
  <c r="K62" i="10" s="1"/>
  <c r="I65" i="10"/>
  <c r="K65" i="10" s="1"/>
  <c r="I66" i="10"/>
  <c r="K66" i="10" s="1"/>
  <c r="E71" i="10"/>
  <c r="F71" i="10"/>
  <c r="D71" i="10"/>
  <c r="E70" i="10"/>
  <c r="F70" i="10"/>
  <c r="D70" i="10"/>
  <c r="E69" i="10"/>
  <c r="F69" i="10"/>
  <c r="D69" i="10"/>
  <c r="K16" i="10"/>
  <c r="K24" i="10"/>
  <c r="K32" i="10"/>
  <c r="K61" i="10"/>
  <c r="I66" i="11" l="1"/>
  <c r="I62" i="11"/>
  <c r="I54" i="11"/>
  <c r="I50" i="11"/>
  <c r="I46" i="11"/>
  <c r="I38" i="11"/>
  <c r="I34" i="11"/>
  <c r="I26" i="11"/>
  <c r="I22" i="11"/>
  <c r="I18" i="11"/>
  <c r="I14" i="11"/>
  <c r="I10" i="11"/>
  <c r="I65" i="11"/>
  <c r="I57" i="11"/>
  <c r="I45" i="11"/>
  <c r="I41" i="11"/>
  <c r="I33" i="11"/>
  <c r="I21" i="11"/>
  <c r="I17" i="11"/>
  <c r="I13" i="11"/>
  <c r="I9" i="11"/>
  <c r="J75" i="10"/>
  <c r="I60" i="11"/>
  <c r="I56" i="11"/>
  <c r="I44" i="11"/>
  <c r="I40" i="11"/>
  <c r="I36" i="11"/>
  <c r="I16" i="11"/>
  <c r="I8" i="11"/>
  <c r="I64" i="10"/>
  <c r="K64" i="10" s="1"/>
  <c r="I58" i="10"/>
  <c r="I58" i="11" s="1"/>
  <c r="I53" i="10"/>
  <c r="K53" i="10" s="1"/>
  <c r="I48" i="10"/>
  <c r="K48" i="10" s="1"/>
  <c r="K37" i="10"/>
  <c r="K21" i="10"/>
  <c r="K42" i="10"/>
  <c r="K34" i="10"/>
  <c r="K26" i="10"/>
  <c r="K18" i="10"/>
  <c r="I67" i="10"/>
  <c r="I67" i="11"/>
  <c r="I63" i="10"/>
  <c r="I63" i="11" s="1"/>
  <c r="I59" i="10"/>
  <c r="I59" i="11" s="1"/>
  <c r="I55" i="10"/>
  <c r="I55" i="11"/>
  <c r="I51" i="10"/>
  <c r="I51" i="11"/>
  <c r="I47" i="10"/>
  <c r="I47" i="11"/>
  <c r="I43" i="10"/>
  <c r="I43" i="11" s="1"/>
  <c r="I39" i="10"/>
  <c r="I39" i="11"/>
  <c r="I35" i="10"/>
  <c r="I35" i="11"/>
  <c r="I31" i="10"/>
  <c r="I31" i="11"/>
  <c r="I27" i="10"/>
  <c r="I27" i="11"/>
  <c r="I23" i="10"/>
  <c r="I23" i="11"/>
  <c r="I19" i="10"/>
  <c r="I19" i="11"/>
  <c r="I15" i="10"/>
  <c r="I15" i="11"/>
  <c r="I11" i="10"/>
  <c r="I11" i="11"/>
  <c r="I7" i="10"/>
  <c r="I75" i="10" s="1"/>
  <c r="I7" i="11"/>
  <c r="H75" i="10"/>
  <c r="K49" i="10"/>
  <c r="K41" i="10"/>
  <c r="K33" i="10"/>
  <c r="K25" i="10"/>
  <c r="K17" i="10"/>
  <c r="K67" i="10"/>
  <c r="K63" i="10"/>
  <c r="K59" i="10"/>
  <c r="K55" i="10"/>
  <c r="K51" i="10"/>
  <c r="K47" i="10"/>
  <c r="K43" i="10"/>
  <c r="K39" i="10"/>
  <c r="K35" i="10"/>
  <c r="K31" i="10"/>
  <c r="K27" i="10"/>
  <c r="K23" i="10"/>
  <c r="K19" i="10"/>
  <c r="K15" i="10"/>
  <c r="K11" i="10"/>
  <c r="K7" i="10"/>
  <c r="J71" i="10"/>
  <c r="H71" i="10"/>
  <c r="I53" i="11" l="1"/>
  <c r="K58" i="10"/>
  <c r="I48" i="11"/>
  <c r="K71" i="10"/>
  <c r="I71" i="10"/>
  <c r="C6" i="8" l="1"/>
  <c r="C5" i="8" l="1"/>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AQ97" i="6" l="1"/>
  <c r="Q97" i="6"/>
  <c r="V97" i="6"/>
  <c r="Z97" i="6"/>
  <c r="AD97" i="6"/>
  <c r="AH97" i="6"/>
  <c r="AL97" i="6"/>
  <c r="AP97" i="6"/>
  <c r="FJ97" i="6"/>
  <c r="FF97" i="6"/>
  <c r="FB97" i="6"/>
  <c r="EX97" i="6"/>
  <c r="ET97" i="6"/>
  <c r="EP97" i="6"/>
  <c r="EL97" i="6"/>
  <c r="EH97" i="6"/>
  <c r="ED97" i="6"/>
  <c r="DZ97" i="6"/>
  <c r="DV97" i="6"/>
  <c r="DR97" i="6"/>
  <c r="DN97" i="6"/>
  <c r="DJ97" i="6"/>
  <c r="DF97" i="6"/>
  <c r="DB97" i="6"/>
  <c r="CX97" i="6"/>
  <c r="CT97" i="6"/>
  <c r="CP97" i="6"/>
  <c r="CL97" i="6"/>
  <c r="CH97" i="6"/>
  <c r="CD97" i="6"/>
  <c r="BZ97" i="6"/>
  <c r="BV97" i="6"/>
  <c r="BR97" i="6"/>
  <c r="BN97" i="6"/>
  <c r="BJ97" i="6"/>
  <c r="BF97" i="6"/>
  <c r="BB97" i="6"/>
  <c r="AX97" i="6"/>
  <c r="AT97" i="6"/>
  <c r="R97" i="6"/>
  <c r="W97" i="6"/>
  <c r="AA97" i="6"/>
  <c r="AE97" i="6"/>
  <c r="AI97" i="6"/>
  <c r="AM97" i="6"/>
  <c r="FM97" i="6"/>
  <c r="FI97" i="6"/>
  <c r="FE97" i="6"/>
  <c r="FA97" i="6"/>
  <c r="EW97" i="6"/>
  <c r="ES97" i="6"/>
  <c r="EO97" i="6"/>
  <c r="EK97" i="6"/>
  <c r="EG97" i="6"/>
  <c r="EC97" i="6"/>
  <c r="DY97" i="6"/>
  <c r="DU97" i="6"/>
  <c r="DQ97" i="6"/>
  <c r="DM97" i="6"/>
  <c r="DI97" i="6"/>
  <c r="DE97" i="6"/>
  <c r="DA97" i="6"/>
  <c r="CW97" i="6"/>
  <c r="CS97" i="6"/>
  <c r="CO97" i="6"/>
  <c r="CK97" i="6"/>
  <c r="CG97" i="6"/>
  <c r="CC97" i="6"/>
  <c r="BY97" i="6"/>
  <c r="BU97" i="6"/>
  <c r="BQ97" i="6"/>
  <c r="BM97" i="6"/>
  <c r="BI97" i="6"/>
  <c r="BE97" i="6"/>
  <c r="BA97" i="6"/>
  <c r="AW97" i="6"/>
  <c r="AS97" i="6"/>
  <c r="T97" i="6"/>
  <c r="X97" i="6"/>
  <c r="AB97" i="6"/>
  <c r="AF97" i="6"/>
  <c r="AJ97" i="6"/>
  <c r="AN97" i="6"/>
  <c r="FL97" i="6"/>
  <c r="FH97" i="6"/>
  <c r="FD97" i="6"/>
  <c r="EZ97" i="6"/>
  <c r="EV97" i="6"/>
  <c r="ER97" i="6"/>
  <c r="EN97" i="6"/>
  <c r="EJ97" i="6"/>
  <c r="EF97" i="6"/>
  <c r="EB97" i="6"/>
  <c r="DX97" i="6"/>
  <c r="DT97" i="6"/>
  <c r="DP97" i="6"/>
  <c r="DL97" i="6"/>
  <c r="DH97" i="6"/>
  <c r="DD97" i="6"/>
  <c r="CZ97" i="6"/>
  <c r="CV97" i="6"/>
  <c r="CR97" i="6"/>
  <c r="CN97" i="6"/>
  <c r="CJ97" i="6"/>
  <c r="CF97" i="6"/>
  <c r="CB97" i="6"/>
  <c r="BX97" i="6"/>
  <c r="BT97" i="6"/>
  <c r="BP97" i="6"/>
  <c r="BL97" i="6"/>
  <c r="BH97" i="6"/>
  <c r="BD97" i="6"/>
  <c r="AZ97" i="6"/>
  <c r="AV97" i="6"/>
  <c r="AR97" i="6"/>
  <c r="C97" i="8"/>
  <c r="P97" i="6"/>
  <c r="U97" i="6"/>
  <c r="Y97" i="6"/>
  <c r="AC97" i="6"/>
  <c r="AG97" i="6"/>
  <c r="AK97" i="6"/>
  <c r="AO97" i="6"/>
  <c r="FK97" i="6"/>
  <c r="FG97" i="6"/>
  <c r="FC97" i="6"/>
  <c r="EY97" i="6"/>
  <c r="EU97" i="6"/>
  <c r="EQ97" i="6"/>
  <c r="EM97" i="6"/>
  <c r="EI97" i="6"/>
  <c r="EE97" i="6"/>
  <c r="EA97" i="6"/>
  <c r="DW97" i="6"/>
  <c r="DS97" i="6"/>
  <c r="DO97" i="6"/>
  <c r="DK97" i="6"/>
  <c r="DG97" i="6"/>
  <c r="DC97" i="6"/>
  <c r="CY97" i="6"/>
  <c r="CU97" i="6"/>
  <c r="CQ97" i="6"/>
  <c r="CM97" i="6"/>
  <c r="CI97" i="6"/>
  <c r="CE97" i="6"/>
  <c r="CA97" i="6"/>
  <c r="BW97" i="6"/>
  <c r="BS97" i="6"/>
  <c r="BO97" i="6"/>
  <c r="BK97" i="6"/>
  <c r="BG97" i="6"/>
  <c r="BC97" i="6"/>
  <c r="AY97" i="6"/>
  <c r="AU97" i="6"/>
</calcChain>
</file>

<file path=xl/sharedStrings.xml><?xml version="1.0" encoding="utf-8"?>
<sst xmlns="http://schemas.openxmlformats.org/spreadsheetml/2006/main" count="1209" uniqueCount="490">
  <si>
    <t>Pagrindinės veiklos sąnaudos</t>
  </si>
  <si>
    <t>Mokinių skaičius (pirminio mokymo)</t>
  </si>
  <si>
    <t>Mokinių skaičius tęstinio mokymo)</t>
  </si>
  <si>
    <t>Mokinių skaičius su spec. poreikiais</t>
  </si>
  <si>
    <t>Pirminio mokymo (ISCED 2) mokinių skaičius</t>
  </si>
  <si>
    <t>Pirminio mokymo (ISCED 3) mokinių skaičius</t>
  </si>
  <si>
    <t>Pirminio mokymo (ISCED 4) mokinių skaičius</t>
  </si>
  <si>
    <t>Alytaus profesinio rengimo centras</t>
  </si>
  <si>
    <t>Viešoji įstaiga Daugų technologijos ir verslo mokykla</t>
  </si>
  <si>
    <t>Biržų technologijų ir verslo mokymo centras</t>
  </si>
  <si>
    <t>Viešoji įstaiga Elektrėnų profesinio mokymo centras</t>
  </si>
  <si>
    <t>Jonavos politechnikos mokykla</t>
  </si>
  <si>
    <t>Joniškio žemės ūkio mokykla</t>
  </si>
  <si>
    <t>Smalininkų technologijų ir verslo mokykla</t>
  </si>
  <si>
    <t>Kaišiadorių technologijų ir verslo mokykla</t>
  </si>
  <si>
    <t>Karaliaus Mindaugo profesinio mokymo centras</t>
  </si>
  <si>
    <t>Kauno buitinių paslaugų ir verslo mokykla</t>
  </si>
  <si>
    <t>Kauno maisto pramonės ir prekybos mokymo centras</t>
  </si>
  <si>
    <t>Kauno statybos ir paslaugų mokymo centras</t>
  </si>
  <si>
    <t>Kauno taikomosios dailės mokykla</t>
  </si>
  <si>
    <t>Kauno informacinių technologijų mokykla</t>
  </si>
  <si>
    <t>Kauno technikos profesinio mokymo centras</t>
  </si>
  <si>
    <t>Vilkijos žemės ūkio mokykla</t>
  </si>
  <si>
    <t>Kėdainių profesinio rengimo centras</t>
  </si>
  <si>
    <t>Viešoji įstaiga Kelmės profesinio rengimo centras</t>
  </si>
  <si>
    <t>Klaipėdos paslaugų ir verslo mokykla</t>
  </si>
  <si>
    <t>Klaipėdos Ernesto Galvanausko profesinio mokymo centras</t>
  </si>
  <si>
    <t>Klaipėdos laivininkų mokykla</t>
  </si>
  <si>
    <t>Klaipėdos technologijų mokymo centras</t>
  </si>
  <si>
    <t>Klaipėdos turizmo mokykla</t>
  </si>
  <si>
    <t>Viešoji įstaiga Klaipėdos laivų statybos ir remonto mokykla</t>
  </si>
  <si>
    <t>Viešoji įstaiga Kretingos technologijos ir verslo mokykla</t>
  </si>
  <si>
    <t>Kupiškio technologijos ir verslo mokykla</t>
  </si>
  <si>
    <t>Veisiejų technologijos ir verslo mokykla</t>
  </si>
  <si>
    <t>Marijampolės profesinio rengimo centras</t>
  </si>
  <si>
    <t>Mažeikių politechnikos mokykla</t>
  </si>
  <si>
    <t>Viešoji įstaiga Alantos technologijos ir verslo mokykla</t>
  </si>
  <si>
    <t>Viešoji įstaiga Panevėžio profesinio rengimo centras</t>
  </si>
  <si>
    <t>Panevėžio darbo rinkos mokymo centras</t>
  </si>
  <si>
    <t>Panevėžio Margaritos Rimkevičaitės profesinio rengimo centras</t>
  </si>
  <si>
    <t>Plungės technologijų ir verslo mokykla</t>
  </si>
  <si>
    <t>Radviliškio technologijų ir verslo mokymo centras</t>
  </si>
  <si>
    <t>Viešoji įstaiga Raseinių technologijos ir verslo mokykla</t>
  </si>
  <si>
    <t>Rokiškio technologijos, verslo ir žemės ūkio mokykla</t>
  </si>
  <si>
    <t>Dieveniškių technologijų ir verslo mokykla</t>
  </si>
  <si>
    <t>Viešoji įstaiga Šiaulių darbo rinkos mokymo centras</t>
  </si>
  <si>
    <t>Šiaulių profesinio rengimo centras</t>
  </si>
  <si>
    <t>Viešoji įstaiga Kuršėnų politechnikos mokykla</t>
  </si>
  <si>
    <t>Šilutės profesinio mokymo centras</t>
  </si>
  <si>
    <t>Skuodo amatų ir paslaugų mokykla</t>
  </si>
  <si>
    <t>Švenčionių profesinio rengimo centras</t>
  </si>
  <si>
    <t>Tauragės profesinio rengimo centras</t>
  </si>
  <si>
    <t>Viešoji įstaiga Telšių regioninis profesinio mokymo centras</t>
  </si>
  <si>
    <t>Ukmergės technologijų ir verslo mokykla</t>
  </si>
  <si>
    <t>Utenos regioninis profesinio mokymo centras</t>
  </si>
  <si>
    <t>Varėnos technologijos ir verslo mokykla</t>
  </si>
  <si>
    <t>Viešoji įstaiga Vilniaus statybininkų rengimo centras</t>
  </si>
  <si>
    <t>Vilniaus Jeruzalės darbo rinkos mokymo centras</t>
  </si>
  <si>
    <t>Vilniaus technologijų mokymo ir reabilitacijos centras</t>
  </si>
  <si>
    <t>Vilniaus komunalinių paslaugų mokykla</t>
  </si>
  <si>
    <t>Vilniaus automechanikos ir verslo mokykla</t>
  </si>
  <si>
    <t>Vilniaus geležinkelio transporto ir verslo paslaugų mokykla</t>
  </si>
  <si>
    <t>Vilniaus paslaugų verslo profesinio mokymo centras</t>
  </si>
  <si>
    <t>Vilniaus technologijų mokymo centras</t>
  </si>
  <si>
    <t>Profesinio mokymo centras "Žirmūnai"</t>
  </si>
  <si>
    <t>Vilniaus technologijų, verslo ir žemės ūkio mokykla</t>
  </si>
  <si>
    <t>Visagino technologijos ir verslo profesinio mokymo centras</t>
  </si>
  <si>
    <t>Zarasų profesinė mokykla</t>
  </si>
  <si>
    <t>min</t>
  </si>
  <si>
    <t>max</t>
  </si>
  <si>
    <t>vidurkis</t>
  </si>
  <si>
    <t>3</t>
  </si>
  <si>
    <t>Pirminio profesinio modulinės mokymo programos, skirtos asmenims, turintiems pagrindinį išsilavinimą, ir suteikiančios galimybę įgyti vidurinį išsilavinimą</t>
  </si>
  <si>
    <t>Profesinio mokymo programos kartu su vidurinio ugdymo programomis</t>
  </si>
  <si>
    <t>Pagrindinės veiklos sąnaudos 1-m mokiniui</t>
  </si>
  <si>
    <t>Tęstinio profesinio mokymo programos suaugusiems asmenims, turintiems vidurinį išsilavinimą, skirtos profesinei kvalifikacijai įgyti per ilgesnį nei trijų mėnesių laikotarpį</t>
  </si>
  <si>
    <t>Tęstinio profesinio mokymo programos suaugusiems asmenims, turintiems pagrindinį išsilavinimą, skirtos profesinei kvalifikacijai įgyti per ilgesnį nei trijų mėnesių laikotarpį</t>
  </si>
  <si>
    <t>Tęstinio profesinio mokymo programos suaugusiems asmenims, turintiems pagrindinį išsilavinimą, skirtos profesinei kvalifikacijai įgyti per trumpesnį nei trijų mėnesių laikotarpį</t>
  </si>
  <si>
    <t>Tęstinio profesinio mokymo programos suaugusiems asmenims, turintiems pagrindinį išsilavinimą, skirtos teisei atlikti darbą ar funkciją įgyti</t>
  </si>
  <si>
    <t>Tęstinio profesinio mokymo programos suaugusiems asmenims, turintiems pagrindinį išsilavinimą, skirtos papildomai profesinei kvalifikacijai įgyti</t>
  </si>
  <si>
    <t>Tęstinio profesinio modulinės mokymo programos, skirtos asmenims, turintiems vidurinį išsilavinimą</t>
  </si>
  <si>
    <t>Tęstinio profesinio modulinės mokymo programos, skirtos asmenims, turintiems pagrindinį išsilavinimą</t>
  </si>
  <si>
    <t>Paslaugos asmenims</t>
  </si>
  <si>
    <t>Verslas ir administravimas</t>
  </si>
  <si>
    <t>Menas</t>
  </si>
  <si>
    <t>Gamyba ir perdirbimas</t>
  </si>
  <si>
    <t>Transporto paslaugos</t>
  </si>
  <si>
    <t>Y</t>
  </si>
  <si>
    <t>X1</t>
  </si>
  <si>
    <t>X2</t>
  </si>
  <si>
    <t>X3</t>
  </si>
  <si>
    <t>X4</t>
  </si>
  <si>
    <t>X5</t>
  </si>
  <si>
    <t>X6</t>
  </si>
  <si>
    <t>X7</t>
  </si>
  <si>
    <t>X8</t>
  </si>
  <si>
    <t>X9</t>
  </si>
  <si>
    <t>X10</t>
  </si>
  <si>
    <t>X11</t>
  </si>
  <si>
    <t>X12</t>
  </si>
  <si>
    <t>X13</t>
  </si>
  <si>
    <t>X14</t>
  </si>
  <si>
    <t>X15</t>
  </si>
  <si>
    <t>X16</t>
  </si>
  <si>
    <t>X17</t>
  </si>
  <si>
    <t>X18</t>
  </si>
  <si>
    <t>X19</t>
  </si>
  <si>
    <t>X20</t>
  </si>
  <si>
    <t>X21</t>
  </si>
  <si>
    <t>X22</t>
  </si>
  <si>
    <t>X23</t>
  </si>
  <si>
    <t>X24</t>
  </si>
  <si>
    <t>X25</t>
  </si>
  <si>
    <t>X26</t>
  </si>
  <si>
    <t>X27</t>
  </si>
  <si>
    <t>X28</t>
  </si>
  <si>
    <t>X29</t>
  </si>
  <si>
    <t>X30</t>
  </si>
  <si>
    <t>X31</t>
  </si>
  <si>
    <t>X32</t>
  </si>
  <si>
    <t>X33</t>
  </si>
  <si>
    <t>X34</t>
  </si>
  <si>
    <t>Koreliacija su pagrindinės veiklos sąnaudomis 1-m mokiniui</t>
  </si>
  <si>
    <t>Be spec poreikių mok skaičius (pirminio)</t>
  </si>
  <si>
    <t>Mokinių skaičius su spec, poreikiais [dideli ir labai dideli]</t>
  </si>
  <si>
    <t>X35</t>
  </si>
  <si>
    <t>X36</t>
  </si>
  <si>
    <t>X37</t>
  </si>
  <si>
    <t>X38</t>
  </si>
  <si>
    <t>X39</t>
  </si>
  <si>
    <t>X40</t>
  </si>
  <si>
    <t>X41</t>
  </si>
  <si>
    <t>X42</t>
  </si>
  <si>
    <t>X43</t>
  </si>
  <si>
    <t>X44</t>
  </si>
  <si>
    <t>X45</t>
  </si>
  <si>
    <t>X46</t>
  </si>
  <si>
    <t>X47</t>
  </si>
  <si>
    <t>X48</t>
  </si>
  <si>
    <t>X49</t>
  </si>
  <si>
    <t>X50</t>
  </si>
  <si>
    <t>X51</t>
  </si>
  <si>
    <t>X52</t>
  </si>
  <si>
    <t>Pirminio mokymo mokinių skaičius 2019 m.</t>
  </si>
  <si>
    <t>2</t>
  </si>
  <si>
    <t>4</t>
  </si>
  <si>
    <t>Pirminio profesinio mokymo programos, skirtos asmenims, neturintiems pagrindinio išsilavinimo</t>
  </si>
  <si>
    <t>Pirminio profesinio mokymo programos, skirtos asmenims, neturintiems pagrindinio išsilavinimo, bet suteikiančios galimybę jį įgyti</t>
  </si>
  <si>
    <t>Pirminio profesinio mokymo programos, skirtos specialiųjų poreikių asmenims, neturintiems pagrindinio išsilavinimo</t>
  </si>
  <si>
    <t>Pirminio profesinio mokymo programos, skirtos asmenims, turintiems pagrindinį išsilavinimą</t>
  </si>
  <si>
    <t>Pirminio profesinio mokymo programos, skirtos specialiųjų poreikių asmenims, turintiems pagrindinį išsilavinimą</t>
  </si>
  <si>
    <t>Pirminio profesinio mokymo programos, skirtos specialiųjų poreikių asmenims, turintiems pagrindinį išsilavinimą ir suteikiančios galimybę įgyti vidurinį išsilavinimą</t>
  </si>
  <si>
    <t>Pirminio profesinio  mokymo programos, skirtos asmenims, turintiems vidurinį išsilavinimą</t>
  </si>
  <si>
    <t>Pirminio profesinio mokymo programos, skirtos specialiųjų poreikių asmenims, turintiems vidurinį išsilavinimą</t>
  </si>
  <si>
    <t>Profesinio mokymo programos kartu su pagrindinio ugdymo programomis</t>
  </si>
  <si>
    <t>Profesinio mokymo programos turint vidurinį išsilavinimą</t>
  </si>
  <si>
    <t>Profesinio mokymo programos, neįgyjant pagrindinio išsilavinimo</t>
  </si>
  <si>
    <t>Profesinio mokymo programos kartu su pagrindinio ugdymo individualizuoto-mis programomis</t>
  </si>
  <si>
    <t>Profesinio mokymo programos, neįgyjant vidurinio išsilavinimo</t>
  </si>
  <si>
    <t>Profesinio mokymo programos kartu su socialinių įgūdžių ugdymo programomis</t>
  </si>
  <si>
    <t>X53</t>
  </si>
  <si>
    <t>X54</t>
  </si>
  <si>
    <t>X55</t>
  </si>
  <si>
    <t>X56</t>
  </si>
  <si>
    <t>X57</t>
  </si>
  <si>
    <t>X58</t>
  </si>
  <si>
    <t>X59</t>
  </si>
  <si>
    <t>X60</t>
  </si>
  <si>
    <t>X61</t>
  </si>
  <si>
    <t>X62</t>
  </si>
  <si>
    <t>X63</t>
  </si>
  <si>
    <t>X64</t>
  </si>
  <si>
    <t>X65</t>
  </si>
  <si>
    <t>X66</t>
  </si>
  <si>
    <t>X67</t>
  </si>
  <si>
    <t>Tęstinio mokymo mokinių skaičius 2019 m.</t>
  </si>
  <si>
    <t>Tęstinio profesinio mokymo programos suaugusiems asmenims, turintiems pradinį išsilavinimą, skirtos profesinei kvalifikacijai arba teisei atlikti darbą ar funkciją įgyti per trumpesnį nei trijų mėnesių laikotarpį</t>
  </si>
  <si>
    <t>Tęstinio profesinio mokymo programos suaugusiems asmenims, turintiems aukštesnįjį išsilavinimą, skirtos teisei atlikti darbą ar funkciją įgyti</t>
  </si>
  <si>
    <t>Tęstinio profesinio mokymo programos suaugusiems specialiųjų poreikių asmenims, turintiems pagrindinį išsilavinimą, skirtos profesinei kvalifikacijai įgyti</t>
  </si>
  <si>
    <t>Tęstinio profesinio mokymo programos suaugusiems asmenims, turintiems vidurinį išsilavinimą, skirtos teisei atlikti darbą ar funkciją įgyti</t>
  </si>
  <si>
    <t>Tęstinio profesinio mokymo programos suaugusiems asmenims, turintiems vidurinį išsilavinimą, skirtos profesinei kvalifikacijai įgyti per trumpesnį nei trijų mėnesių laikotarpį</t>
  </si>
  <si>
    <t>Tęstinio profesinio mokymo programos suaugusiems asmenims, turintiems pradinį išsilavinimą, skirtos profesinei kvalifikacijai įgyti per ilgesnį nei trijų mėnesių laikotarpį</t>
  </si>
  <si>
    <t>Tęstinio profesinio mokymo programos suaugusiems specialiųjų poreikių asmenims, turintiems vidurinį išsilavinimą, skirtos profesinei kvalifikacijai įgyti</t>
  </si>
  <si>
    <t>Tęstinio profesinio mokymo programos suaugusiems specialiųjų poreikių asmenims, turintiems pradinį išsilavinimą, skirtos profesinei kvalifikacijai įgyti</t>
  </si>
  <si>
    <t>Tęstinio profesinio mokymo programos suaugusiems asmenims, turintiems vidurinį išsilavinimą, skirtos papildomai profesinei kvalifikacijai įgyti</t>
  </si>
  <si>
    <t>Tęstinio profesinio modulinės mokymo programos, skirtos asmenims, neturintiems pagrindinio išsilavinimo, bet suteikiančios galimybę jį įgyti</t>
  </si>
  <si>
    <t>X68</t>
  </si>
  <si>
    <t>X69</t>
  </si>
  <si>
    <t>X70</t>
  </si>
  <si>
    <t>X71</t>
  </si>
  <si>
    <t>X72</t>
  </si>
  <si>
    <t>X73</t>
  </si>
  <si>
    <t>X74</t>
  </si>
  <si>
    <t>X75</t>
  </si>
  <si>
    <t>X76</t>
  </si>
  <si>
    <t>X77</t>
  </si>
  <si>
    <t>X78</t>
  </si>
  <si>
    <t>X79</t>
  </si>
  <si>
    <t>X80</t>
  </si>
  <si>
    <t>X81</t>
  </si>
  <si>
    <t>X82</t>
  </si>
  <si>
    <t>X83</t>
  </si>
  <si>
    <t>X84</t>
  </si>
  <si>
    <t>Pirminio mokymo mokinių skaičius pagal specialybes 2019 m.</t>
  </si>
  <si>
    <t>Žemės ūkis, miškininkystė ir žuvininkystė</t>
  </si>
  <si>
    <t>Architektūra ir statyba</t>
  </si>
  <si>
    <t>Inžinerija ir inžinerinės profesijos</t>
  </si>
  <si>
    <t>Kompiuterija</t>
  </si>
  <si>
    <t>Socialinės paslaugos</t>
  </si>
  <si>
    <t>Aplinkosauga</t>
  </si>
  <si>
    <t>Saugos paslaugos</t>
  </si>
  <si>
    <t>Sveikatos priežiūra</t>
  </si>
  <si>
    <t>X85</t>
  </si>
  <si>
    <t>X86</t>
  </si>
  <si>
    <t>X87</t>
  </si>
  <si>
    <t>X88</t>
  </si>
  <si>
    <t>X89</t>
  </si>
  <si>
    <t>X90</t>
  </si>
  <si>
    <t>X91</t>
  </si>
  <si>
    <t>X92</t>
  </si>
  <si>
    <t>X93</t>
  </si>
  <si>
    <t>X94</t>
  </si>
  <si>
    <t>X95</t>
  </si>
  <si>
    <t>X96</t>
  </si>
  <si>
    <t>X97</t>
  </si>
  <si>
    <t>Tęstinio  mokymo mokinių skaičius pagal specialybes 2019 m.</t>
  </si>
  <si>
    <t>X98</t>
  </si>
  <si>
    <t>X99</t>
  </si>
  <si>
    <t>X100</t>
  </si>
  <si>
    <t>X101</t>
  </si>
  <si>
    <t>X102</t>
  </si>
  <si>
    <t>X103</t>
  </si>
  <si>
    <t>X104</t>
  </si>
  <si>
    <t>X105</t>
  </si>
  <si>
    <t>X106</t>
  </si>
  <si>
    <t>X107</t>
  </si>
  <si>
    <t>X108</t>
  </si>
  <si>
    <t>X109</t>
  </si>
  <si>
    <t>X110</t>
  </si>
  <si>
    <t>X111</t>
  </si>
  <si>
    <t>X112</t>
  </si>
  <si>
    <t>X113</t>
  </si>
  <si>
    <t>X114</t>
  </si>
  <si>
    <t>X115</t>
  </si>
  <si>
    <t>X116</t>
  </si>
  <si>
    <t>X117</t>
  </si>
  <si>
    <t>X118</t>
  </si>
  <si>
    <t>X119</t>
  </si>
  <si>
    <t>X120</t>
  </si>
  <si>
    <t>X121</t>
  </si>
  <si>
    <t>X122</t>
  </si>
  <si>
    <t>X123</t>
  </si>
  <si>
    <t>X124</t>
  </si>
  <si>
    <t>X125</t>
  </si>
  <si>
    <t>X126</t>
  </si>
  <si>
    <t>X127</t>
  </si>
  <si>
    <t>X128</t>
  </si>
  <si>
    <t>X129</t>
  </si>
  <si>
    <t>X130</t>
  </si>
  <si>
    <t>X131</t>
  </si>
  <si>
    <t>X132</t>
  </si>
  <si>
    <t>X133</t>
  </si>
  <si>
    <t>X134</t>
  </si>
  <si>
    <t>X135</t>
  </si>
  <si>
    <t>X136</t>
  </si>
  <si>
    <t>X137</t>
  </si>
  <si>
    <t>X138</t>
  </si>
  <si>
    <t>X139</t>
  </si>
  <si>
    <t>X140</t>
  </si>
  <si>
    <t>X141</t>
  </si>
  <si>
    <t>X142</t>
  </si>
  <si>
    <t>X143</t>
  </si>
  <si>
    <t>X144</t>
  </si>
  <si>
    <t>X145</t>
  </si>
  <si>
    <t>X146</t>
  </si>
  <si>
    <t>X147</t>
  </si>
  <si>
    <t>X148</t>
  </si>
  <si>
    <t>X149</t>
  </si>
  <si>
    <t>X150</t>
  </si>
  <si>
    <t>X151</t>
  </si>
  <si>
    <t>X152</t>
  </si>
  <si>
    <t>X153</t>
  </si>
  <si>
    <t>X154</t>
  </si>
  <si>
    <t>X155</t>
  </si>
  <si>
    <t>X156</t>
  </si>
  <si>
    <t>X157</t>
  </si>
  <si>
    <t>X158</t>
  </si>
  <si>
    <t>X159</t>
  </si>
  <si>
    <t>X160</t>
  </si>
  <si>
    <t>X161</t>
  </si>
  <si>
    <t>X162</t>
  </si>
  <si>
    <t>X163</t>
  </si>
  <si>
    <t>X164</t>
  </si>
  <si>
    <t>X165</t>
  </si>
  <si>
    <t>X166</t>
  </si>
  <si>
    <t>Lėšos skirtos aplinkai (Eur) (ataskaitinių metų planas)</t>
  </si>
  <si>
    <t>Institucijų skaičius (su padaliniais)</t>
  </si>
  <si>
    <t>Netuščių padalinių skaičius</t>
  </si>
  <si>
    <t>Vietų skaičius mokyklos bendrabučiuose</t>
  </si>
  <si>
    <t>Bendras patalpų plotas (kv. m.)</t>
  </si>
  <si>
    <t>Mokymo patalpų bendras plotas (kv. m)</t>
  </si>
  <si>
    <t>Pedagoginiai darbuotojai</t>
  </si>
  <si>
    <t>Administracijos darbuotojai [Direktoriaus pavaduotojas praktiniam mokymui, Direktoriaus pavaduotojas ugdymui, Direktorius, Padalinio, susijusio su ugdymu, vedėjas, Laikinasis direktorius]</t>
  </si>
  <si>
    <t>Kiti administracijos darbuotojai [Vidutinis sąlyginis darbuotojų skaičius]</t>
  </si>
  <si>
    <t>Nepedagoginiai darbuotojai, teikiantis sveikatos priežiūrą [Vidutinis sąlyginis darbuotojų skaičius]</t>
  </si>
  <si>
    <t>Nepedagoginiai darbuotojai, teikiantys pagalbą (išskyrus mokytojų padėjėjus ir asistentus, darbuotojus teikiančius sveikatos priežiūrą)i [Vidutinis sąlyginis darbuotojų skaičius]</t>
  </si>
  <si>
    <t>Pagalbinis personalas [Vidutinis sąlyginis darbuotojų skaičius]</t>
  </si>
  <si>
    <t>Mokymo patalpu dalis bendrame patalpu plote</t>
  </si>
  <si>
    <t>2. Atrinkti rodiklius Xi, kurių koreliacijos su Y reikšmė &gt; 0,4 arba &lt; -0,4</t>
  </si>
  <si>
    <t>.</t>
  </si>
  <si>
    <t>1.</t>
  </si>
  <si>
    <t>2.</t>
  </si>
  <si>
    <t>3.</t>
  </si>
  <si>
    <t>4.</t>
  </si>
  <si>
    <t>Kodas</t>
  </si>
  <si>
    <t>Pavadinimas</t>
  </si>
  <si>
    <t>4. Koreliacijų matrica. Atrinkti rodiklius Xi, kurių koreliacijos su kitais Xi reikšmė iš intervalo (-0,4;0,4)</t>
  </si>
  <si>
    <t>5. Rodikliai regresijai</t>
  </si>
  <si>
    <t>6. Regresija</t>
  </si>
  <si>
    <t>1. Rodiklių atnaujinimas</t>
  </si>
  <si>
    <t>Mokinių skaičiaus dalis (pirminio mokymo) bendrame mokinių skaičiuje</t>
  </si>
  <si>
    <r>
      <t xml:space="preserve">Mokinių skaičiaus </t>
    </r>
    <r>
      <rPr>
        <b/>
        <sz val="11"/>
        <color theme="1"/>
        <rFont val="Calibri"/>
        <family val="2"/>
        <charset val="186"/>
        <scheme val="minor"/>
      </rPr>
      <t>dalis</t>
    </r>
    <r>
      <rPr>
        <sz val="11"/>
        <color theme="1"/>
        <rFont val="Calibri"/>
        <family val="2"/>
        <charset val="186"/>
        <scheme val="minor"/>
      </rPr>
      <t xml:space="preserve"> (pirminio mokymo) bendrame mokinių skaičiuje</t>
    </r>
  </si>
  <si>
    <r>
      <t xml:space="preserve">Be spec poreikių mok skaičiaus </t>
    </r>
    <r>
      <rPr>
        <b/>
        <sz val="11"/>
        <color theme="1"/>
        <rFont val="Calibri"/>
        <family val="2"/>
        <charset val="186"/>
        <scheme val="minor"/>
      </rPr>
      <t>dalis</t>
    </r>
    <r>
      <rPr>
        <sz val="11"/>
        <color theme="1"/>
        <rFont val="Calibri"/>
        <family val="2"/>
        <charset val="186"/>
        <scheme val="minor"/>
      </rPr>
      <t xml:space="preserve"> (pirminio) bendrame mokinių sk.</t>
    </r>
  </si>
  <si>
    <r>
      <t xml:space="preserve">Mokinių skaičiaus </t>
    </r>
    <r>
      <rPr>
        <b/>
        <sz val="11"/>
        <color theme="1"/>
        <rFont val="Calibri"/>
        <family val="2"/>
        <charset val="186"/>
        <scheme val="minor"/>
      </rPr>
      <t>dalis</t>
    </r>
    <r>
      <rPr>
        <sz val="11"/>
        <color theme="1"/>
        <rFont val="Calibri"/>
        <family val="2"/>
        <charset val="186"/>
        <scheme val="minor"/>
      </rPr>
      <t xml:space="preserve"> (tęstinio mokymo) bendrame mokinių sk.</t>
    </r>
  </si>
  <si>
    <r>
      <t xml:space="preserve">Mokinių skaičiaus su spec. poreikiais </t>
    </r>
    <r>
      <rPr>
        <b/>
        <sz val="11"/>
        <color theme="1"/>
        <rFont val="Calibri"/>
        <family val="2"/>
        <charset val="186"/>
        <scheme val="minor"/>
      </rPr>
      <t xml:space="preserve">dalis </t>
    </r>
    <r>
      <rPr>
        <sz val="11"/>
        <color theme="1"/>
        <rFont val="Calibri"/>
        <family val="2"/>
        <charset val="186"/>
        <scheme val="minor"/>
      </rPr>
      <t>bendrame mokinių sk.</t>
    </r>
  </si>
  <si>
    <r>
      <t xml:space="preserve">Pirminio mokymo (ISCED 2) mokinių skaičiaus </t>
    </r>
    <r>
      <rPr>
        <b/>
        <sz val="11"/>
        <color theme="1"/>
        <rFont val="Calibri"/>
        <family val="2"/>
        <charset val="186"/>
        <scheme val="minor"/>
      </rPr>
      <t xml:space="preserve">dalis </t>
    </r>
    <r>
      <rPr>
        <sz val="11"/>
        <color theme="1"/>
        <rFont val="Calibri"/>
        <family val="2"/>
        <charset val="186"/>
        <scheme val="minor"/>
      </rPr>
      <t>bendrame mokinių sk.</t>
    </r>
  </si>
  <si>
    <r>
      <t xml:space="preserve">Pirminio mokymo (ISCED 3) mokinių skaičiaus </t>
    </r>
    <r>
      <rPr>
        <b/>
        <sz val="11"/>
        <color theme="1"/>
        <rFont val="Calibri"/>
        <family val="2"/>
        <charset val="186"/>
        <scheme val="minor"/>
      </rPr>
      <t>dalis</t>
    </r>
    <r>
      <rPr>
        <sz val="11"/>
        <color theme="1"/>
        <rFont val="Calibri"/>
        <family val="2"/>
        <charset val="186"/>
        <scheme val="minor"/>
      </rPr>
      <t xml:space="preserve"> bendrame mokinių sk.</t>
    </r>
  </si>
  <si>
    <r>
      <t xml:space="preserve">Pirminio mokymo (ISCED 4) mokinių skaičiaus </t>
    </r>
    <r>
      <rPr>
        <b/>
        <sz val="11"/>
        <color theme="1"/>
        <rFont val="Calibri"/>
        <family val="2"/>
        <charset val="186"/>
        <scheme val="minor"/>
      </rPr>
      <t>dalis</t>
    </r>
    <r>
      <rPr>
        <sz val="11"/>
        <color theme="1"/>
        <rFont val="Calibri"/>
        <family val="2"/>
        <charset val="186"/>
        <scheme val="minor"/>
      </rPr>
      <t xml:space="preserve"> bendrame mokinių sk.</t>
    </r>
  </si>
  <si>
    <t>Profesinio mokymo programos kartu su pagrindinio ugdymo individualizuotomis programomis</t>
  </si>
  <si>
    <r>
      <t xml:space="preserve">Pirminio mokymo mokinių skaičiaus </t>
    </r>
    <r>
      <rPr>
        <b/>
        <sz val="11"/>
        <color theme="1"/>
        <rFont val="Calibri"/>
        <family val="2"/>
        <charset val="186"/>
        <scheme val="minor"/>
      </rPr>
      <t>dalis</t>
    </r>
    <r>
      <rPr>
        <sz val="11"/>
        <color theme="1"/>
        <rFont val="Calibri"/>
        <family val="2"/>
        <charset val="186"/>
        <scheme val="minor"/>
      </rPr>
      <t xml:space="preserve"> 2019 m. nuo bendro mokinių sk.</t>
    </r>
  </si>
  <si>
    <r>
      <t xml:space="preserve">Tęstinio mokymo mokinių skaičiaus </t>
    </r>
    <r>
      <rPr>
        <b/>
        <sz val="11"/>
        <color theme="1"/>
        <rFont val="Calibri"/>
        <family val="2"/>
        <charset val="186"/>
        <scheme val="minor"/>
      </rPr>
      <t>dalis</t>
    </r>
    <r>
      <rPr>
        <sz val="11"/>
        <color theme="1"/>
        <rFont val="Calibri"/>
        <family val="2"/>
        <charset val="186"/>
        <scheme val="minor"/>
      </rPr>
      <t xml:space="preserve"> 2019 m. nuo bendro mokinių sk.</t>
    </r>
  </si>
  <si>
    <r>
      <t xml:space="preserve">Pirminio mokymo mokinių skaičiaus </t>
    </r>
    <r>
      <rPr>
        <b/>
        <sz val="11"/>
        <color theme="1"/>
        <rFont val="Calibri"/>
        <family val="2"/>
        <charset val="186"/>
        <scheme val="minor"/>
      </rPr>
      <t>dalis</t>
    </r>
    <r>
      <rPr>
        <sz val="11"/>
        <color theme="1"/>
        <rFont val="Calibri"/>
        <family val="2"/>
        <charset val="186"/>
        <scheme val="minor"/>
      </rPr>
      <t xml:space="preserve"> bendrame mokinių sk. pagal specialybes 2019 m.</t>
    </r>
  </si>
  <si>
    <r>
      <t xml:space="preserve">Tęstinio mokymo mokinių skaičiaus </t>
    </r>
    <r>
      <rPr>
        <b/>
        <sz val="11"/>
        <color theme="1"/>
        <rFont val="Calibri"/>
        <family val="2"/>
        <charset val="186"/>
        <scheme val="minor"/>
      </rPr>
      <t>dalis</t>
    </r>
    <r>
      <rPr>
        <sz val="11"/>
        <color theme="1"/>
        <rFont val="Calibri"/>
        <family val="2"/>
        <charset val="186"/>
        <scheme val="minor"/>
      </rPr>
      <t xml:space="preserve"> bendrame mokinių sk. pagal specialybes 2019 m.</t>
    </r>
  </si>
  <si>
    <t>Lėšos skirtos aplinkai (Eur) (ataskaitinių metų planas) 1-am mokiniui</t>
  </si>
  <si>
    <t>Institucijų skaičius (su padaliniais) 1-am mokiniui</t>
  </si>
  <si>
    <t>Netuščių padalinių skaičius 1-am mokiniui</t>
  </si>
  <si>
    <t>Vietų skaičius mokyklos bendrabučiuose 1-am mokiniui</t>
  </si>
  <si>
    <t>Bendras patalpų plotas (kv. m.) 1-am mokiniui</t>
  </si>
  <si>
    <t>Mokymo patalpų bendras plotas (kv. m) 1-am mokiniui</t>
  </si>
  <si>
    <t>Pedagoginiai darbuotojai 1-am mokiniui</t>
  </si>
  <si>
    <t>Administracijos darbuotojai [Direktoriaus pavaduotojas praktiniam mokymui, Direktoriaus pavaduotojas ugdymui, Direktorius, Padalinio, susijusio su ugdymu, vedėjas, Laikinasis direktorius] 1-am mokiniui</t>
  </si>
  <si>
    <t>Kiti administracijos darbuotojai [Vidutinis sąlyginis darbuotojų skaičius] 1-am mokiniui</t>
  </si>
  <si>
    <t>Nepedagoginiai darbuotojai, teikiantis sveikatos priežiūrą [Vidutinis sąlyginis darbuotojų skaičius] 1-am mokiniui</t>
  </si>
  <si>
    <t>Nepedagoginiai darbuotojai, teikiantys pagalbą (išskyrus mokytojų padėjėjus ir asistentus, darbuotojus teikiančius sveikatos priežiūrą)i [Vidutinis sąlyginis darbuotojų skaičius] 1-am mokiniui</t>
  </si>
  <si>
    <t>Pagalbinis personalas [Vidutinis sąlyginis darbuotojų skaičius] 1-am mokiniui</t>
  </si>
  <si>
    <r>
      <t xml:space="preserve">Pedagoginių darbuotojų </t>
    </r>
    <r>
      <rPr>
        <b/>
        <sz val="11"/>
        <color theme="1"/>
        <rFont val="Calibri"/>
        <family val="2"/>
        <charset val="186"/>
        <scheme val="minor"/>
      </rPr>
      <t>dalis</t>
    </r>
    <r>
      <rPr>
        <sz val="11"/>
        <color theme="1"/>
        <rFont val="Calibri"/>
        <family val="2"/>
        <charset val="186"/>
        <scheme val="minor"/>
      </rPr>
      <t xml:space="preserve"> bendrame darbuotojų sk.</t>
    </r>
  </si>
  <si>
    <r>
      <t xml:space="preserve">Administracijos darbuotojai [Direktoriaus pavaduotojas praktiniam mokymui, Direktoriaus pavaduotojas ugdymui, Direktorius, Padalinio, susijusio su ugdymu, vedėjas, Laikinasis direktorius] </t>
    </r>
    <r>
      <rPr>
        <b/>
        <sz val="11"/>
        <color theme="1"/>
        <rFont val="Calibri"/>
        <family val="2"/>
        <charset val="186"/>
        <scheme val="minor"/>
      </rPr>
      <t>dalis</t>
    </r>
    <r>
      <rPr>
        <sz val="11"/>
        <color theme="1"/>
        <rFont val="Calibri"/>
        <family val="2"/>
        <charset val="186"/>
        <scheme val="minor"/>
      </rPr>
      <t xml:space="preserve"> bendrame darbuotojų sk.</t>
    </r>
  </si>
  <si>
    <r>
      <t xml:space="preserve">Kiti administracijos darbuotojai [Vidutinis sąlyginis darbuotojų skaičius] </t>
    </r>
    <r>
      <rPr>
        <b/>
        <sz val="11"/>
        <color theme="1"/>
        <rFont val="Calibri"/>
        <family val="2"/>
        <charset val="186"/>
        <scheme val="minor"/>
      </rPr>
      <t>dalis</t>
    </r>
    <r>
      <rPr>
        <sz val="11"/>
        <color theme="1"/>
        <rFont val="Calibri"/>
        <family val="2"/>
        <charset val="186"/>
        <scheme val="minor"/>
      </rPr>
      <t xml:space="preserve"> bendrame darbuotojų sk.</t>
    </r>
  </si>
  <si>
    <r>
      <t xml:space="preserve">Nepedagoginiai darbuotojai, teikiantis sveikatos priežiūrą [Vidutinis sąlyginis darbuotojų skaičius] </t>
    </r>
    <r>
      <rPr>
        <b/>
        <sz val="11"/>
        <color theme="1"/>
        <rFont val="Calibri"/>
        <family val="2"/>
        <charset val="186"/>
        <scheme val="minor"/>
      </rPr>
      <t>dalis</t>
    </r>
    <r>
      <rPr>
        <sz val="11"/>
        <color theme="1"/>
        <rFont val="Calibri"/>
        <family val="2"/>
        <charset val="186"/>
        <scheme val="minor"/>
      </rPr>
      <t xml:space="preserve"> bendrame darbuotojų sk.</t>
    </r>
  </si>
  <si>
    <r>
      <t xml:space="preserve">Nepedagoginiai darbuotojai, teikiantys pagalbą (išskyrus mokytojų padėjėjus ir asistentus, darbuotojus teikiančius sveikatos priežiūrą)i [Vidutinis sąlyginis darbuotojų skaičius] </t>
    </r>
    <r>
      <rPr>
        <b/>
        <sz val="11"/>
        <color theme="1"/>
        <rFont val="Calibri"/>
        <family val="2"/>
        <charset val="186"/>
        <scheme val="minor"/>
      </rPr>
      <t>dalis</t>
    </r>
    <r>
      <rPr>
        <sz val="11"/>
        <color theme="1"/>
        <rFont val="Calibri"/>
        <family val="2"/>
        <charset val="186"/>
        <scheme val="minor"/>
      </rPr>
      <t xml:space="preserve"> bendrame darbuotojų sk.</t>
    </r>
  </si>
  <si>
    <r>
      <t xml:space="preserve">Pagalbinis personalas [Vidutinis sąlyginis darbuotojų skaičius] </t>
    </r>
    <r>
      <rPr>
        <b/>
        <sz val="11"/>
        <color theme="1"/>
        <rFont val="Calibri"/>
        <family val="2"/>
        <charset val="186"/>
        <scheme val="minor"/>
      </rPr>
      <t>dalis</t>
    </r>
    <r>
      <rPr>
        <sz val="11"/>
        <color theme="1"/>
        <rFont val="Calibri"/>
        <family val="2"/>
        <charset val="186"/>
        <scheme val="minor"/>
      </rPr>
      <t xml:space="preserve"> bendrame darbuotojų sk.</t>
    </r>
  </si>
  <si>
    <t>Be spec poreikių mok skaičiaus dalis (pirminio) bendrame mokinių sk.</t>
  </si>
  <si>
    <t>Mokinių skaičiaus dalis (tęstinio mokymo) bendrame mokinių sk.</t>
  </si>
  <si>
    <t>Pirminio mokymo (ISCED 3) mokinių skaičiaus dalis bendrame mokinių sk.</t>
  </si>
  <si>
    <t>Pirminio mokymo mokinių skaičiaus dalis 2019 m. nuo bendro mokinių sk.</t>
  </si>
  <si>
    <t>Tęstinio mokymo mokinių skaičiaus dalis 2019 m. nuo bendro mokinių sk.</t>
  </si>
  <si>
    <t>Pirminio mokymo mokinių skaičiaus dalis bendrame mokinių sk. pagal specialybes 2019 m.</t>
  </si>
  <si>
    <t>Tęstinio mokymo mokinių skaičiaus dalis bendrame mokinių sk. pagal specialybes 2019 m.</t>
  </si>
  <si>
    <t>Pedagoginių darbuotojų dalis bendrame darbuotojų sk.</t>
  </si>
  <si>
    <t>1. Pirminio mokymo mokinių dalis &gt;=0.55; (ISCED 3) mokinių dalis &gt;=0.5</t>
  </si>
  <si>
    <t>2. Pirminio mokymo mokinių dalis &gt;=0.5; bet netenkina 1 tipo</t>
  </si>
  <si>
    <t>3. Tęstinio mokymo mokinių dalis &gt; 0.5</t>
  </si>
  <si>
    <t>1 tipas</t>
  </si>
  <si>
    <t>2 tipas</t>
  </si>
  <si>
    <t>3 tipas</t>
  </si>
  <si>
    <t>3. Pasirinkti rodiklius, pagal kuriuos bus skirstomos profesinio ugdymo įstaigas į tipus. Suskirstyti profesinio ugdymo įstaigas į tipus pagal pasirinktus kriterijus.</t>
  </si>
  <si>
    <t>50 procentilis/mediana</t>
  </si>
  <si>
    <t>25 procentilis</t>
  </si>
  <si>
    <t>75 procentilis</t>
  </si>
  <si>
    <t>Kiekis</t>
  </si>
  <si>
    <t>Patikra</t>
  </si>
  <si>
    <t>Ne konkrečių metų, o viso laikotarpio vidurkių duomenis naudoti buvo pasirinkta siekiant išvengti atskirų metų atsitiktinių duomenų nuokrypių įtakos. Dėl tos pačios priežasties vidutiniai analizuojamo laikotarpio dydžiai buvo apskaičiuoti ir tolesnėje analizėje naudoti ir kitų aktualių rodiklių atžvilgiu.</t>
  </si>
  <si>
    <t>Ieškant kintamųjų, kurie galėtų tapti pagrindu analizuojamų PMĮ suskirstymui į tam tikrus tipus, buvo remiamasi tokiais kriterijais:</t>
  </si>
  <si>
    <t>• Kintamojo koreliacija su PMĮ pagrindinės veiklos sąnaudomis vienam mokiniui turi būti aukšta;</t>
  </si>
  <si>
    <t>• Analizuojamų PMĮ pasiskirstymas (dispersija) pagal konkretų kintamąjį turi būti pakankamai didelė;</t>
  </si>
  <si>
    <t>• Jeigu pasirenkama keletas kintamųjų, pagal kuriuos formuojami tipai, šių kintamųjų koreliacijos su PMĮ pagrindinės veiklos sąnaudomis vienam mokiniui kryptis turi būti priešinga (t. y. jeigu vienam kintamajam didėjant PMĮ pagrindinės veiklos sąnaudos vienam mokiniui didėja, tai kitas kintamasis turi būti pasirenkamas toks, kuriam didėjant PMĮ pagrindinės veiklos sąnaudos vienam mokiniui mažėja);</t>
  </si>
  <si>
    <t>• Pasirinkti kintamieji pagal kuriuos PMĮ išskirstomos į tipus turi būti išlaidų požiūriu objektyvūs (t. y. tipų sudarymui negali būti pasirinkti kintamieji, kurie vėliau gali būti susieti su rekomendacijomis dėl išlaidų mažinimo).</t>
  </si>
  <si>
    <t>Duomenų surinkimas ir rodiklių formavimas.</t>
  </si>
  <si>
    <t xml:space="preserve">Profesinio mokymo įstaigų atveju rodikliai (nepriklausomi kintamieji (Xi, i=1,2,3,...)) - klientų skaičius, darbuotojų skaičius ir t.t. iš skirtingų duomenų šaltinių surinkti 2016-2019 metų duomenys. </t>
  </si>
  <si>
    <t xml:space="preserve">Apskaičiuoti surinkto laikotarpio duomenų vidurkius ir suformuoti rodiklius. </t>
  </si>
  <si>
    <t>Profesinio mokymo įstaigų atveju - panaudoti 2016 - 2019 m. vidurkiai.</t>
  </si>
  <si>
    <t>Suformuotais rodikliais užpildomas "1.Duomenys" lapas</t>
  </si>
  <si>
    <t>Lape "3.Tipai" pagal lape "2.KoreliacijaY" atrinktus rodiklius, suformuojami tipai, kuriems priskiriamos nagrinėjamos įstaigos.</t>
  </si>
  <si>
    <t>Profesinio mokymo įstaigų atveju:</t>
  </si>
  <si>
    <t>Taip pat atmetami tokie kintamieji, kurių koreliacija su Xi yra vienoda, tik su priešingais ženklais. Tuomet vieną iš tų kintamųjų atmetame.</t>
  </si>
  <si>
    <t>5.</t>
  </si>
  <si>
    <t>Bendras paslaugos gavėjų skaičius (mokinių skaičius (pirminis + tęstinis))</t>
  </si>
  <si>
    <r>
      <t xml:space="preserve">Mokinių skaičius su spec. poreikiais </t>
    </r>
    <r>
      <rPr>
        <b/>
        <sz val="11"/>
        <color theme="1"/>
        <rFont val="Calibri"/>
        <family val="2"/>
        <charset val="186"/>
        <scheme val="minor"/>
      </rPr>
      <t>dalis</t>
    </r>
    <r>
      <rPr>
        <sz val="11"/>
        <color theme="1"/>
        <rFont val="Calibri"/>
        <family val="2"/>
        <charset val="186"/>
        <scheme val="minor"/>
      </rPr>
      <t xml:space="preserve"> [dideli ir labai dideli] bendrame mokinių sk.</t>
    </r>
  </si>
  <si>
    <r>
      <t xml:space="preserve">Pirminio mokymo mokinių su spec. poreikiais </t>
    </r>
    <r>
      <rPr>
        <b/>
        <sz val="11"/>
        <color theme="1"/>
        <rFont val="Calibri"/>
        <family val="2"/>
        <charset val="186"/>
        <scheme val="minor"/>
      </rPr>
      <t>dalis</t>
    </r>
  </si>
  <si>
    <t>Pirminio mokymo mokinių su spec. poreikiais dalis</t>
  </si>
  <si>
    <t>Žingsniai ir prielaidos:</t>
  </si>
  <si>
    <t>6.</t>
  </si>
  <si>
    <t>SUMMARY OUTPUT</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</si>
  <si>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</si>
  <si>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</si>
  <si>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</si>
  <si>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</si>
  <si>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</si>
  <si>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</si>
  <si>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</si>
  <si>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</si>
  <si>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</si>
  <si>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</si>
  <si>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</si>
  <si>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</si>
  <si>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</si>
  <si>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</si>
  <si>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</si>
  <si>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</si>
  <si>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</si>
  <si>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</si>
  <si>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</si>
  <si>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</si>
  <si>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</si>
  <si>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</si>
  <si>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</si>
  <si>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Tipai</t>
  </si>
  <si>
    <t>Pagrindinės veiklos sąnaudos 1-m mokiniui (prognozė)</t>
  </si>
  <si>
    <t>Rekomenduojamas išlaidų sumažinimas lyginant su esamomis, %</t>
  </si>
  <si>
    <t>Rekomenduojamas metinių išlaidų sumažinimas, Eur</t>
  </si>
  <si>
    <t>Maksimalus rekomenduojamas metinių išlaidų sumažinimas, Eur</t>
  </si>
  <si>
    <t>Bendras rekomenduojamas metinių išlaidų sumažinimas, Eur</t>
  </si>
  <si>
    <t>Bendros esamos išlaidos, Eur</t>
  </si>
  <si>
    <t>Bendras rekomenduojamas metinių išlaidų sumažinimas, proc. nuo bendrų esamų išlaidų</t>
  </si>
  <si>
    <t>1 tipo profesinio ugdymo įstaigos (Pirminio mokymo mokinių dalis &gt;=0.55; (ISCED 3) mokinių dalis &gt;=0.5)</t>
  </si>
  <si>
    <t>2 tipo profesinio ugdymo įstaigos (Pirminio mokymo mokinių dalis &gt;=0.5; bet netenkina 1 tipo)</t>
  </si>
  <si>
    <t>Toleruotinos išlaidos, lyginant su esamomis</t>
  </si>
  <si>
    <t>X Variable 1</t>
  </si>
  <si>
    <t>X Variable 2</t>
  </si>
  <si>
    <t>X Variable 3</t>
  </si>
  <si>
    <t>p-value- kad reikšmingas statistinis ryšys, p turi būti &lt;0,05, t.y. su 95% tikimybe kintamasis yra statistiškai reikšmingas, o ne atsitiktinis.</t>
  </si>
  <si>
    <t>standart error - naudinga lyginant kelis modelius, kai Y nekinta, nes standart error priklauso nuo Y dydžio.</t>
  </si>
  <si>
    <t>t Stat=coeficients/standart error, santykinis dydis, todėl kuo mažesnis, tuo mažesnės paklaidos</t>
  </si>
  <si>
    <t>lower, upper - 95% pasikliovimo inervalai, su 95% tikimybe Y bus iš šių intervalų</t>
  </si>
  <si>
    <t>koeficientai -  regresijos lygciai sudaryti</t>
  </si>
  <si>
    <t>3 tipo profesinio ugdymo įstaigos (Tęstinio mokymo mokinių dalis &gt; 0.5)</t>
  </si>
  <si>
    <t>7.1.</t>
  </si>
  <si>
    <t>7.2.</t>
  </si>
  <si>
    <t>7.3.</t>
  </si>
  <si>
    <t>R square - Šiuo atveju geriau R kvadratas iki 0,6, nes nereikia modelio, kuris labai tiksliai paaiškintų ir tada jau būtų galima galvoti apie išlaidų mažinima konkretaus kintamojo, bet dabar pasirinkti objektyvūs kintamieji, todėl ir R kvadratas toks yra pakankamas. Ieškoma labiau modelio, atspindinčio vidurkį, ne to, kuris 95% atitiktų reikšmes.</t>
  </si>
  <si>
    <t>Y`</t>
  </si>
  <si>
    <t>Jei Data meniu juostoje nėra Data Analysis pasirinkimo, jį reiktų suaktyvinti pasirinkus File-&gt;Options-&gt;Add-ins-&gt;Analysis Toolpak-&gt;Go-&gt;Analysis Toolpak (pavyzdys https://www.excel-easy.com/data-analysis/analysis-toolpak.html)</t>
  </si>
  <si>
    <t>Pastabos</t>
  </si>
  <si>
    <r>
      <rPr>
        <b/>
        <sz val="11"/>
        <color theme="1"/>
        <rFont val="Calibri"/>
        <family val="2"/>
        <charset val="186"/>
        <scheme val="minor"/>
      </rPr>
      <t>1</t>
    </r>
    <r>
      <rPr>
        <sz val="11"/>
        <color theme="1"/>
        <rFont val="Calibri"/>
        <family val="2"/>
        <charset val="186"/>
        <scheme val="minor"/>
      </rPr>
      <t>.1.</t>
    </r>
  </si>
  <si>
    <r>
      <rPr>
        <b/>
        <sz val="11"/>
        <color theme="1"/>
        <rFont val="Calibri"/>
        <family val="2"/>
        <charset val="186"/>
        <scheme val="minor"/>
      </rPr>
      <t>1</t>
    </r>
    <r>
      <rPr>
        <sz val="11"/>
        <color theme="1"/>
        <rFont val="Calibri"/>
        <family val="2"/>
        <charset val="186"/>
        <scheme val="minor"/>
      </rPr>
      <t>.1.1.</t>
    </r>
  </si>
  <si>
    <r>
      <rPr>
        <b/>
        <sz val="11"/>
        <color theme="1"/>
        <rFont val="Calibri"/>
        <family val="2"/>
        <charset val="186"/>
        <scheme val="minor"/>
      </rPr>
      <t>1</t>
    </r>
    <r>
      <rPr>
        <sz val="11"/>
        <color theme="1"/>
        <rFont val="Calibri"/>
        <family val="2"/>
        <charset val="186"/>
        <scheme val="minor"/>
      </rPr>
      <t>.2.</t>
    </r>
  </si>
  <si>
    <r>
      <rPr>
        <b/>
        <sz val="11"/>
        <color theme="1"/>
        <rFont val="Calibri"/>
        <family val="2"/>
        <charset val="186"/>
        <scheme val="minor"/>
      </rPr>
      <t>1</t>
    </r>
    <r>
      <rPr>
        <sz val="11"/>
        <color theme="1"/>
        <rFont val="Calibri"/>
        <family val="2"/>
        <charset val="186"/>
        <scheme val="minor"/>
      </rPr>
      <t>.2.1</t>
    </r>
  </si>
  <si>
    <r>
      <rPr>
        <b/>
        <sz val="11"/>
        <color theme="1"/>
        <rFont val="Calibri"/>
        <family val="2"/>
        <charset val="186"/>
        <scheme val="minor"/>
      </rPr>
      <t>1</t>
    </r>
    <r>
      <rPr>
        <sz val="11"/>
        <color theme="1"/>
        <rFont val="Calibri"/>
        <family val="2"/>
        <charset val="186"/>
        <scheme val="minor"/>
      </rPr>
      <t>.3.</t>
    </r>
  </si>
  <si>
    <r>
      <rPr>
        <b/>
        <sz val="11"/>
        <color theme="1"/>
        <rFont val="Calibri"/>
        <family val="2"/>
        <charset val="186"/>
        <scheme val="minor"/>
      </rPr>
      <t>1</t>
    </r>
    <r>
      <rPr>
        <sz val="11"/>
        <color theme="1"/>
        <rFont val="Calibri"/>
        <family val="2"/>
        <charset val="186"/>
        <scheme val="minor"/>
      </rPr>
      <t>.3.1.</t>
    </r>
  </si>
  <si>
    <r>
      <rPr>
        <b/>
        <sz val="11"/>
        <color theme="1"/>
        <rFont val="Calibri"/>
        <family val="2"/>
        <charset val="186"/>
        <scheme val="minor"/>
      </rPr>
      <t>1</t>
    </r>
    <r>
      <rPr>
        <sz val="11"/>
        <color theme="1"/>
        <rFont val="Calibri"/>
        <family val="2"/>
        <charset val="186"/>
        <scheme val="minor"/>
      </rPr>
      <t>.4.</t>
    </r>
  </si>
  <si>
    <r>
      <rPr>
        <b/>
        <sz val="11"/>
        <color theme="1"/>
        <rFont val="Calibri"/>
        <family val="2"/>
        <charset val="186"/>
        <scheme val="minor"/>
      </rPr>
      <t>1</t>
    </r>
    <r>
      <rPr>
        <sz val="11"/>
        <color theme="1"/>
        <rFont val="Calibri"/>
        <family val="2"/>
        <charset val="186"/>
        <scheme val="minor"/>
      </rPr>
      <t>.4.1.</t>
    </r>
  </si>
  <si>
    <r>
      <rPr>
        <b/>
        <sz val="11"/>
        <color theme="1"/>
        <rFont val="Calibri"/>
        <family val="2"/>
        <charset val="186"/>
        <scheme val="minor"/>
      </rPr>
      <t>1</t>
    </r>
    <r>
      <rPr>
        <sz val="11"/>
        <color theme="1"/>
        <rFont val="Calibri"/>
        <family val="2"/>
        <charset val="186"/>
        <scheme val="minor"/>
      </rPr>
      <t>.5.</t>
    </r>
  </si>
  <si>
    <r>
      <rPr>
        <b/>
        <sz val="11"/>
        <color theme="1"/>
        <rFont val="Calibri"/>
        <family val="2"/>
        <charset val="186"/>
        <scheme val="minor"/>
      </rPr>
      <t>2</t>
    </r>
    <r>
      <rPr>
        <sz val="11"/>
        <color theme="1"/>
        <rFont val="Calibri"/>
        <family val="2"/>
        <charset val="186"/>
        <scheme val="minor"/>
      </rPr>
      <t>.1.</t>
    </r>
  </si>
  <si>
    <r>
      <rPr>
        <b/>
        <sz val="11"/>
        <color theme="1"/>
        <rFont val="Calibri"/>
        <family val="2"/>
        <charset val="186"/>
        <scheme val="minor"/>
      </rPr>
      <t>2</t>
    </r>
    <r>
      <rPr>
        <sz val="11"/>
        <color theme="1"/>
        <rFont val="Calibri"/>
        <family val="2"/>
        <charset val="186"/>
        <scheme val="minor"/>
      </rPr>
      <t>.1.1</t>
    </r>
  </si>
  <si>
    <r>
      <rPr>
        <b/>
        <sz val="11"/>
        <color theme="1"/>
        <rFont val="Calibri"/>
        <family val="2"/>
        <charset val="186"/>
        <scheme val="minor"/>
      </rPr>
      <t>3</t>
    </r>
    <r>
      <rPr>
        <sz val="11"/>
        <color theme="1"/>
        <rFont val="Calibri"/>
        <family val="2"/>
        <charset val="186"/>
        <scheme val="minor"/>
      </rPr>
      <t>.1.</t>
    </r>
  </si>
  <si>
    <r>
      <rPr>
        <b/>
        <sz val="11"/>
        <color theme="1"/>
        <rFont val="Calibri"/>
        <family val="2"/>
        <charset val="186"/>
        <scheme val="minor"/>
      </rPr>
      <t>4</t>
    </r>
    <r>
      <rPr>
        <sz val="11"/>
        <color theme="1"/>
        <rFont val="Calibri"/>
        <family val="2"/>
        <charset val="186"/>
        <scheme val="minor"/>
      </rPr>
      <t>.1.</t>
    </r>
  </si>
  <si>
    <r>
      <rPr>
        <b/>
        <sz val="11"/>
        <color theme="1"/>
        <rFont val="Calibri"/>
        <family val="2"/>
        <charset val="186"/>
        <scheme val="minor"/>
      </rPr>
      <t>4.</t>
    </r>
    <r>
      <rPr>
        <sz val="11"/>
        <color theme="1"/>
        <rFont val="Calibri"/>
        <family val="2"/>
        <charset val="186"/>
        <scheme val="minor"/>
      </rPr>
      <t>2.</t>
    </r>
  </si>
  <si>
    <r>
      <rPr>
        <b/>
        <sz val="11"/>
        <color theme="1"/>
        <rFont val="Calibri"/>
        <family val="2"/>
        <charset val="186"/>
        <scheme val="minor"/>
      </rPr>
      <t>4</t>
    </r>
    <r>
      <rPr>
        <sz val="11"/>
        <color theme="1"/>
        <rFont val="Calibri"/>
        <family val="2"/>
        <charset val="186"/>
        <scheme val="minor"/>
      </rPr>
      <t>.3.</t>
    </r>
  </si>
  <si>
    <r>
      <rPr>
        <b/>
        <sz val="11"/>
        <color theme="1"/>
        <rFont val="Calibri"/>
        <family val="2"/>
        <charset val="186"/>
        <scheme val="minor"/>
      </rPr>
      <t>6</t>
    </r>
    <r>
      <rPr>
        <sz val="11"/>
        <color theme="1"/>
        <rFont val="Calibri"/>
        <family val="2"/>
        <charset val="186"/>
        <scheme val="minor"/>
      </rPr>
      <t>.1.</t>
    </r>
  </si>
  <si>
    <t>• Nustatant, kuriose PMĮ dominuoja kiekvienam iš tipų priskiriami požymiai, buvo siekiama pasirinkti tokias procentines ribas, kad į kiekvieną iš tipų patenkantis PMĮ skaičius būtų kuo vienodesnis.</t>
  </si>
  <si>
    <t>Išskyrus PMĮ tipus, papildomai buvo įvertinta kiekvieno tipo koreliacija su PMĮ pagrindinės veiklos sąnaudomis vienam mokiniui, kuri parodė, kad pirmojo tipo charakteristikomis pasižyminčiose PMĮ pagrindinės veiklos sąnaudos vienam mokiniui yra santykinai didesnės, trečiojo tipo charakteristikomis pasižyminčiose PMĮ pagrindinės veiklos sąnaudos vienam mokiniui yra santykinai mažesnės, o antrojo tipo charakteristikomis pasižyminčios PMĮ pagrindinės veiklos sąnaudų vienam mokiniui prasme yra neutralios – jų charakteristikos nei didina, nei mažina pagrindinės veiklos sąnaudų vienam mokiniui.</t>
  </si>
  <si>
    <t>Coefficients -  koeficientai, naudojami regresijos lygčiai sudaryti</t>
  </si>
  <si>
    <t>t Stat=coeficients/standart error - santykinis dydis, todėl kuo mažesnis, tuo mažesnės paklaidos</t>
  </si>
  <si>
    <t xml:space="preserve">Regresijos parametrai: </t>
  </si>
  <si>
    <t>Nors rodiklio "Pirminio mokymo mokinių su spec. poreikiais dalis" koreliacijos su pagrindiniu efektyvumo rodikliu – PMĮ pagrindinės veiklos sąnaudomis, tenkančiomis vienam mokiniui – koeficientas yra šiek tiek mažesnis (lygus 0,33), šį rodiklį nuspręsta vis tiek įtraukti į analizę dėl jo teorinės svarbos – PM pritaikymas specialių poreikių mokiniams yra šiek tiek brangesnis, nei tų mokinių, kurie neturi specialių poreikių, atveju. Šis santykinis brangumas koreliacijos koeficiente gali neatsispindėti dėl nedidelio specialiųjų mokinių skaičiaus analizuojamose PMĮ, tačiau, atsižvelgiant į teorinę šio rodiklio svarbą, jis įtrauktas į tolesnę analizę.</t>
  </si>
  <si>
    <t>Profesinio mokymo įstaigų atveju buvo papildomai įtrauktas tolimesnei analizei kintamasis - Pirminio mokymo mokinių su spec. poreikiais dalis (žr. Pastabos 3 punktas)</t>
  </si>
  <si>
    <t>Profesinio mokymo įstaigų atveju - pagrindinis efektyvumą atspindintis rodiklis (priklausomas kintamasis (Y)) - Pagrindinės veiklos sąnaudos (FV1008) iš VSAKIS sistemos, naudoti 2016-2019 metų laikotarpio duomenys.</t>
  </si>
  <si>
    <t xml:space="preserve">Patikrinti surinktų duomenų kokybę - ar nėra akivaizdžių klaidų, išskirčių, tuščių langelių ir t.t., esant reikalui pakoreguoti, suvienodinti laikotarpius. </t>
  </si>
  <si>
    <t>Kadangi surinkti išlaidų peržiūrai visus reikalingus duomenis, dažnai tenka naudotis skirtingais duomenų šaltiniais, geriausia naudoti įstaigų, kurių duomenys yra renkami, įmonės kodus, kadangi renkant pagal įstaigų pavadinimą, pastarieji skirtinguose duomenų šaltiniuose gali skirtis, o įmonės kodas visada išliktų toks pats, todėl būtų išvengta galimų klaidų.</t>
  </si>
  <si>
    <t>Atmetami kintamieji, kurie išlaidų požiūriu nėra objektyvūs (t.y. tie kintamieji, kurių apimtis vėliau būtų siūloma sumažinti)</t>
  </si>
  <si>
    <t>Taip pat atmetami kintamieji, kurių dispersija pagal konkretų kintamąjį yra didelė.</t>
  </si>
  <si>
    <t>Iš "3.Tipai" lapo atrinkti 1 tipo profesinio mokymo įstaigas ir jas sukelti į 7.1. lapą su rodikliais, naudojamais regresijoje.</t>
  </si>
  <si>
    <t>Iš "3.Tipai" lapo atrinkti 2 tipo profesinio mokymo įstaigas ir jas sukelti į 7.2. lapą su rodikliais, naudojamais regresijoje.</t>
  </si>
  <si>
    <t>Iš "3.Tipai" lapo atrinkti 3 tipo profesinio mokymo įstaigas ir jas sukelti į 7.3. lapą su rodikliais, naudojamais regresijoje.</t>
  </si>
  <si>
    <t>R square - Šiuo atveju geriau R kvadratas iki 0,6, nes nereikia modelio, kuris labai tiksliai paaiškintų ir tada jau būtų galima galvoti apie išlaidų mažinimą konkretaus kintamojo, bet dabar pasirinkti objektyvūs kintamieji, todėl ir R kvadratas toks yra pakankamas</t>
  </si>
  <si>
    <t>lower, upper 95 % - 95% pasikliovimo intervalai, su 95% tikimybe Y bus iš šių intervalų</t>
  </si>
  <si>
    <t>Visi šioje skaičiuoklėje naudojami paaiškinimai ir skaičiai yra paimti iš BGI Consulting parengto dokumento "Profesinio mokymo įstaigų išlaidų peržiūra. Gautinė ataskaita" bei BGI Consulting video mokymų medžiagos. Tačiau skaičiai nebūtinai sutampa su BGI Consulting galutine ataskaita, nes čia naudoti jų surinkti duomenys prieš patikslinimą, naudojant klausimynus.</t>
  </si>
  <si>
    <t>Profesinio mokymo įstaigų atveju - Kiekvienos PMĮ kiekvienų metų mokinių skaičius buvo perskaičiuotas ankstesnių metų skaičių proporcingai priskiriant 8 metų mėnesiams, o einamųjų metų skaičių proporcingai priskiriant likusiems 4 metų mėnesiams (pvz.: perskaičiuojant 2016 m. konkrečios PMĮ mokinių skaičių į jį įskaičiuojamas aštuoniems 2015 m. mėnesiams proporcingai tenkantis PMĮ mokinių skaičius ir keturiems 2016 m. mėnesiams proporcingai tenkantis PMĮ mokinių skaičius).</t>
  </si>
  <si>
    <t>Jei yra poreikis, galima pridėti kintamuosius, kuriuos norima įtraukti į tolimesnę analizę, nors pagal koreliacijos koeficiento reikšmę, jie nebuvo įtraukti.</t>
  </si>
  <si>
    <t>Paspaudus lape "2.KoreliacijaY" mygtuką pagal lape "1.Duomenys" apskaičiuotas kiekvieno rodiklio koreliacijas su pagrindinėmis veiklos sąnaudomis vienam paslaugos gavėjui (Profesinio mokymo įstaigų atveju - vienam mokiniui), atrenkami rodikliai, kurių koreliacijos koeficientas pakankamai aukštas, t.y. &gt; 0,4 arba &lt; -0,4 (pažymėti geltona spalva).</t>
  </si>
  <si>
    <t>Šaltinis</t>
  </si>
  <si>
    <t>Regresijos modelio sudarymo tikslais buvo svarbu žinoti ne tik atrinktų kintamųjų koreliacijos su PMĮ pagrindinės veiklos sąnaudomis vienam mokiniui koeficientus, tačiau ir įvertinti jų multikolinearumą (tarpusavio koreliacijos stiprumą), kadangi į regresijos modelį įtraukus stiprią tarpusavio koreliaciją turinčius kintamuosius, gauti regresijos rezultatai gali būti netikslūs arba statistiškai nereikšmingi. Siekiant įvertinti analizuojamų kintamųjų multikolinearumą buvo sukonstruota šių kintamųjų koreliacijų matrica. Iš šios matricos pašalinus aukštus tarpusavio koreliacijos koeficientus (šiuo atveju &gt;0,4 arba &lt;-0,4) turinčius kintamuosius, iš potencialiai į regresiją galimų įtraukti nepriklausomų kintamųjų liko 3, kurie ir buvo įtraukti į regresijos modelį.</t>
  </si>
  <si>
    <t>Lape "4.Korel_matrica" paspaudus mygtuką, sugeneruojama koreliacijų matrica - kintamųjų Xi tarpusavio koreliacijos. Pasirinkus vieną rodiklį Xi, kurį planuojame įtraukti į regresijos analizę (įprastai tai paslaugos gavėjų, kuriems teikiama paslauga, skaičius), atmetame kitus rodiklius, kurių koreliacijos koef. reikšmės &gt;0,4 arba &lt;-0,4 (pažymėti geltona spalva) (žr. Pastabos punktas 5).</t>
  </si>
  <si>
    <t>Lape "5. Rod_regr" sukelti rodiklius, kurie bus naudojami regresijos lygčiai sudaryti (kurie buvo atrinkti lape 4. Korel_matrica).</t>
  </si>
  <si>
    <t>Lape "6.Regresija" regresijos lygtis su reikšmingumo ir kitais rodikliais. Data -&gt;Data Analysis -&gt; Regression (žr. Pastabos 6 punktas).</t>
  </si>
  <si>
    <r>
      <t>4.</t>
    </r>
    <r>
      <rPr>
        <sz val="11"/>
        <color theme="1"/>
        <rFont val="Calibri"/>
        <family val="2"/>
        <charset val="186"/>
        <scheme val="minor"/>
      </rPr>
      <t>4.1.</t>
    </r>
  </si>
  <si>
    <t>Lape "4.Korel_matrica" raudonai pažymėti tie rodikliai, kurie Profesinio mokymo įstaigų atveju buvo atrinkti regresijos modeliui sudaryti.</t>
  </si>
  <si>
    <t>Ūkio subjektų išlaidų peržiūros skaičiuoklė su Profesinio mokymo įstaigų išlaidų peržiūros pavyzdžiu. Parengta remiantis BGI Consulting parengta ataskaita ir mokymų medžiaga (žr. apačioje Šaltinis)</t>
  </si>
  <si>
    <t>Duomenų, kurie įtakoja pagrindinį efektyvumą atspindinti rodiklį, surinkimas. Renkant duomenis apie išlaidas, rekomenduojama surinkti 5 metų laikotarpio. Pateiktame pavyzdyje duomenys panaudoti 4 metų laikotarpio. (žr. Pastabos 2 punktas).</t>
  </si>
  <si>
    <t>Pagrindinis efektyvumą atspindintis rodiklis - pagrindinės veiklos sąnaudos 1 paslaugos gavėjui (mokiniui, ligoniui ir t.t.). Renkant duomenis apie išlaidas rekomenduojama surinkti 5 metų laikotarpio. Pateiktame pavyzdyje duomenys panaudoti 4 metų laikotarpio. (žr. Pastabos 2 punktas).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</si>
</sst>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 _€_-;\-* #,##0.00\ _€_-;_-* &quot;-&quot;??\ _€_-;_-@_-"/>
  </numFmts>
  <fonts count="11" x14ac:knownFonts="1">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sz val="10"/>
      <color theme="1"/>
      <name val="Tahoma"/>
      <family val="2"/>
    </font>
    <font>
      <sz val="9.75"/>
      <color theme="1"/>
      <name val="Times New Roman"/>
      <family val="1"/>
      <charset val="186"/>
    </font>
    <font>
      <sz val="8"/>
      <color theme="1"/>
      <name val="Times New Roman"/>
      <family val="1"/>
      <charset val="186"/>
    </font>
    <font>
      <sz val="11"/>
      <color theme="1"/>
      <name val="Calibri"/>
      <family val="2"/>
      <scheme val="minor"/>
    </font>
    <font>
      <sz val="8"/>
      <name val="Calibri"/>
      <family val="2"/>
      <charset val="186"/>
      <scheme val="minor"/>
    </font>
    <font>
      <sz val="11"/>
      <color rgb="FF000000"/>
      <name val="Calibri"/>
      <family val="2"/>
      <charset val="186"/>
    </font>
    <font>
      <sz val="11"/>
      <color rgb="FF0070C0"/>
      <name val="Calibri"/>
      <family val="2"/>
      <charset val="186"/>
    </font>
    <font>
      <i/>
      <sz val="11"/>
      <color theme="1"/>
      <name val="Calibri"/>
      <family val="2"/>
      <charset val="186"/>
      <scheme val="minor"/>
    </font>
  </fonts>
  <fills count="15">
    <fill>
      <patternFill patternType="none"/>
    </fill>
    <fill>
      <patternFill patternType="gray125"/>
    </fill>
    <fill>
      <patternFill patternType="solid">
        <fgColor theme="0" tint="-0.14999847407452621"/>
        <bgColor indexed="64"/>
      </patternFill>
    </fill>
    <fill>
      <patternFill patternType="solid">
        <fgColor rgb="FFFFFFFF"/>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FF0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0" fontId="3" fillId="0" borderId="0"/>
    <xf numFmtId="0" fontId="6" fillId="0" borderId="0"/>
  </cellStyleXfs>
  <cellXfs count="111">
    <xf numFmtId="0" fontId="0" fillId="0" borderId="0" xfId="0"/>
    <xf numFmtId="0" fontId="6" fillId="0" borderId="0" xfId="3"/>
    <xf numFmtId="0" fontId="6" fillId="0" borderId="1" xfId="3" applyBorder="1"/>
    <xf numFmtId="0" fontId="6" fillId="0" borderId="1" xfId="3" applyBorder="1" applyAlignment="1">
      <alignment vertical="top"/>
    </xf>
    <xf numFmtId="0" fontId="4" fillId="3" borderId="1" xfId="2" applyFont="1" applyFill="1" applyBorder="1" applyAlignment="1">
      <alignment horizontal="right" vertical="center" wrapText="1"/>
    </xf>
    <xf numFmtId="49" fontId="5" fillId="3" borderId="1" xfId="2" applyNumberFormat="1" applyFont="1" applyFill="1" applyBorder="1" applyAlignment="1">
      <alignment horizontal="left" vertical="center" wrapText="1"/>
    </xf>
    <xf numFmtId="0" fontId="0" fillId="0" borderId="0" xfId="0" applyAlignment="1">
      <alignment wrapText="1"/>
    </xf>
    <xf numFmtId="0" fontId="6" fillId="0" borderId="0" xfId="3" applyBorder="1"/>
    <xf numFmtId="0" fontId="6" fillId="0" borderId="0" xfId="3" applyBorder="1" applyAlignment="1">
      <alignment vertical="top"/>
    </xf>
    <xf numFmtId="0" fontId="5" fillId="3" borderId="0" xfId="2" applyNumberFormat="1" applyFont="1" applyFill="1" applyAlignment="1">
      <alignment horizontal="left" vertical="center" wrapText="1"/>
    </xf>
    <xf numFmtId="2" fontId="5" fillId="0" borderId="0" xfId="2" applyNumberFormat="1" applyFont="1" applyFill="1" applyBorder="1" applyAlignment="1">
      <alignment horizontal="left" vertical="center"/>
    </xf>
    <xf numFmtId="43" fontId="0" fillId="0" borderId="0" xfId="1" applyFont="1"/>
    <xf numFmtId="49" fontId="5" fillId="0" borderId="0" xfId="2" applyNumberFormat="1" applyFont="1" applyFill="1" applyAlignment="1">
      <alignment horizontal="left" vertical="center" wrapText="1"/>
    </xf>
    <xf numFmtId="0" fontId="6" fillId="0" borderId="9" xfId="3" applyBorder="1"/>
    <xf numFmtId="0" fontId="0" fillId="0" borderId="1" xfId="0" applyBorder="1" applyAlignment="1">
      <alignment wrapText="1"/>
    </xf>
    <xf numFmtId="0" fontId="0" fillId="0" borderId="9" xfId="0" applyBorder="1" applyAlignment="1">
      <alignment wrapText="1"/>
    </xf>
    <xf numFmtId="0" fontId="0" fillId="0" borderId="1" xfId="0" applyBorder="1"/>
    <xf numFmtId="0" fontId="4" fillId="0" borderId="0" xfId="2" applyFont="1" applyFill="1" applyBorder="1" applyAlignment="1">
      <alignment horizontal="right" vertical="center" wrapText="1"/>
    </xf>
    <xf numFmtId="49" fontId="5" fillId="0" borderId="0" xfId="2" applyNumberFormat="1" applyFont="1" applyFill="1" applyBorder="1" applyAlignment="1">
      <alignment horizontal="left" vertical="center" wrapText="1"/>
    </xf>
    <xf numFmtId="0" fontId="6" fillId="0" borderId="0" xfId="3" applyFill="1"/>
    <xf numFmtId="49" fontId="5" fillId="5" borderId="0" xfId="2" applyNumberFormat="1" applyFont="1" applyFill="1" applyAlignment="1">
      <alignment horizontal="left" vertical="center" wrapText="1"/>
    </xf>
    <xf numFmtId="2" fontId="5" fillId="3" borderId="0" xfId="2" applyNumberFormat="1" applyFont="1" applyFill="1" applyAlignment="1">
      <alignment horizontal="left" vertical="center" wrapText="1"/>
    </xf>
    <xf numFmtId="0" fontId="0" fillId="0" borderId="0" xfId="0" applyBorder="1"/>
    <xf numFmtId="0" fontId="5" fillId="0" borderId="0" xfId="2" applyNumberFormat="1" applyFont="1" applyFill="1" applyAlignment="1">
      <alignment horizontal="left" vertical="center" wrapText="1"/>
    </xf>
    <xf numFmtId="2" fontId="5" fillId="0" borderId="0" xfId="2" applyNumberFormat="1" applyFont="1" applyFill="1" applyAlignment="1">
      <alignment horizontal="left" vertical="center" wrapText="1"/>
    </xf>
    <xf numFmtId="0" fontId="0" fillId="0" borderId="0" xfId="0" applyFill="1"/>
    <xf numFmtId="0" fontId="5" fillId="3" borderId="1" xfId="2" applyNumberFormat="1" applyFont="1" applyFill="1" applyBorder="1" applyAlignment="1">
      <alignment horizontal="left" vertical="center" wrapText="1"/>
    </xf>
    <xf numFmtId="0" fontId="0" fillId="7" borderId="1" xfId="0" applyFill="1" applyBorder="1"/>
    <xf numFmtId="0" fontId="0" fillId="7" borderId="2" xfId="0" applyFill="1" applyBorder="1"/>
    <xf numFmtId="0" fontId="5" fillId="3" borderId="3" xfId="2" applyNumberFormat="1" applyFont="1" applyFill="1" applyBorder="1" applyAlignment="1">
      <alignment horizontal="left" vertical="center" wrapText="1"/>
    </xf>
    <xf numFmtId="0" fontId="5" fillId="3" borderId="9" xfId="2" applyNumberFormat="1" applyFont="1" applyFill="1" applyBorder="1" applyAlignment="1">
      <alignment horizontal="left" vertical="center" wrapText="1"/>
    </xf>
    <xf numFmtId="0" fontId="5" fillId="8" borderId="0" xfId="2" applyNumberFormat="1" applyFont="1" applyFill="1" applyBorder="1" applyAlignment="1">
      <alignment horizontal="left" vertical="center" wrapText="1"/>
    </xf>
    <xf numFmtId="0" fontId="5" fillId="3" borderId="11" xfId="2" applyNumberFormat="1" applyFont="1" applyFill="1" applyBorder="1" applyAlignment="1">
      <alignment horizontal="left" vertical="center" wrapText="1"/>
    </xf>
    <xf numFmtId="0" fontId="5" fillId="0" borderId="0" xfId="2" applyNumberFormat="1" applyFont="1" applyFill="1" applyBorder="1" applyAlignment="1">
      <alignment horizontal="left" vertical="center" wrapText="1"/>
    </xf>
    <xf numFmtId="0" fontId="5" fillId="3" borderId="0" xfId="2" applyNumberFormat="1" applyFont="1" applyFill="1" applyBorder="1" applyAlignment="1">
      <alignment horizontal="left" vertical="center" wrapText="1"/>
    </xf>
    <xf numFmtId="0" fontId="0" fillId="9" borderId="1" xfId="0" applyFill="1" applyBorder="1" applyAlignment="1">
      <alignment wrapText="1"/>
    </xf>
    <xf numFmtId="0" fontId="0" fillId="9" borderId="10" xfId="0" applyFill="1" applyBorder="1" applyAlignment="1">
      <alignment wrapText="1"/>
    </xf>
    <xf numFmtId="0" fontId="0" fillId="9" borderId="0" xfId="0" applyFill="1" applyAlignment="1">
      <alignment wrapText="1"/>
    </xf>
    <xf numFmtId="0" fontId="0" fillId="10" borderId="1" xfId="0" applyFill="1" applyBorder="1" applyAlignment="1">
      <alignment wrapText="1"/>
    </xf>
    <xf numFmtId="0" fontId="0" fillId="11" borderId="1" xfId="0" applyFill="1" applyBorder="1" applyAlignment="1">
      <alignment wrapText="1"/>
    </xf>
    <xf numFmtId="0" fontId="0" fillId="6" borderId="1" xfId="0" applyFill="1" applyBorder="1" applyAlignment="1">
      <alignment wrapText="1"/>
    </xf>
    <xf numFmtId="43" fontId="0" fillId="9" borderId="1" xfId="1" applyFont="1" applyFill="1" applyBorder="1"/>
    <xf numFmtId="0" fontId="6" fillId="0" borderId="9" xfId="3" applyBorder="1" applyAlignment="1">
      <alignment vertical="top"/>
    </xf>
    <xf numFmtId="43" fontId="0" fillId="9" borderId="8" xfId="1" applyFont="1" applyFill="1" applyBorder="1"/>
    <xf numFmtId="0" fontId="4" fillId="3" borderId="4" xfId="2" applyFont="1" applyFill="1" applyBorder="1" applyAlignment="1">
      <alignment horizontal="right" vertical="center" wrapText="1"/>
    </xf>
    <xf numFmtId="0" fontId="4" fillId="3" borderId="12" xfId="2" applyFont="1" applyFill="1" applyBorder="1" applyAlignment="1">
      <alignment horizontal="right" vertical="center" wrapText="1"/>
    </xf>
    <xf numFmtId="0" fontId="2" fillId="2" borderId="1" xfId="3" applyFont="1" applyFill="1" applyBorder="1"/>
    <xf numFmtId="0" fontId="2" fillId="2" borderId="1" xfId="0" applyFont="1" applyFill="1" applyBorder="1"/>
    <xf numFmtId="0" fontId="0" fillId="10" borderId="3" xfId="0" applyFill="1" applyBorder="1" applyAlignment="1">
      <alignment wrapText="1"/>
    </xf>
    <xf numFmtId="0" fontId="0" fillId="12" borderId="0" xfId="0" applyFill="1"/>
    <xf numFmtId="0" fontId="0" fillId="10" borderId="0" xfId="0" applyFill="1"/>
    <xf numFmtId="2" fontId="5" fillId="10" borderId="0" xfId="2" applyNumberFormat="1" applyFont="1" applyFill="1" applyAlignment="1">
      <alignment horizontal="left" vertical="center" wrapText="1"/>
    </xf>
    <xf numFmtId="0" fontId="0" fillId="10" borderId="0" xfId="0" applyFill="1" applyAlignment="1">
      <alignment wrapText="1"/>
    </xf>
    <xf numFmtId="43" fontId="0" fillId="0" borderId="8" xfId="1" applyFont="1" applyFill="1" applyBorder="1"/>
    <xf numFmtId="43" fontId="0" fillId="0" borderId="1" xfId="1" applyFont="1" applyFill="1" applyBorder="1"/>
    <xf numFmtId="43" fontId="0" fillId="0" borderId="1" xfId="1" applyFont="1" applyBorder="1"/>
    <xf numFmtId="2" fontId="0" fillId="0" borderId="1" xfId="0" applyNumberFormat="1" applyBorder="1"/>
    <xf numFmtId="2" fontId="0" fillId="0" borderId="1" xfId="0" applyNumberFormat="1" applyFill="1" applyBorder="1"/>
    <xf numFmtId="2" fontId="0" fillId="10" borderId="1" xfId="0" applyNumberFormat="1" applyFill="1" applyBorder="1"/>
    <xf numFmtId="43" fontId="0" fillId="10" borderId="1" xfId="1" applyFont="1" applyFill="1" applyBorder="1"/>
    <xf numFmtId="1" fontId="0" fillId="0" borderId="0" xfId="0" applyNumberFormat="1"/>
    <xf numFmtId="49" fontId="5" fillId="0" borderId="13" xfId="2" applyNumberFormat="1" applyFont="1" applyFill="1" applyBorder="1" applyAlignment="1">
      <alignment horizontal="left" vertical="center" wrapText="1"/>
    </xf>
    <xf numFmtId="0" fontId="0" fillId="0" borderId="14" xfId="0" applyBorder="1"/>
    <xf numFmtId="0" fontId="0" fillId="0" borderId="11" xfId="0" applyBorder="1"/>
    <xf numFmtId="49" fontId="5" fillId="0" borderId="6" xfId="2" applyNumberFormat="1" applyFont="1" applyFill="1" applyBorder="1" applyAlignment="1">
      <alignment horizontal="left" vertical="center" wrapText="1"/>
    </xf>
    <xf numFmtId="0" fontId="0" fillId="0" borderId="7" xfId="0" applyBorder="1"/>
    <xf numFmtId="49" fontId="5" fillId="0" borderId="15" xfId="2" applyNumberFormat="1" applyFont="1" applyFill="1" applyBorder="1" applyAlignment="1">
      <alignment horizontal="left" vertical="center" wrapText="1"/>
    </xf>
    <xf numFmtId="0" fontId="0" fillId="0" borderId="5" xfId="0" applyBorder="1"/>
    <xf numFmtId="0" fontId="0" fillId="0" borderId="16" xfId="0" applyBorder="1"/>
    <xf numFmtId="49" fontId="5" fillId="3" borderId="2" xfId="2" applyNumberFormat="1" applyFont="1" applyFill="1" applyBorder="1" applyAlignment="1">
      <alignment horizontal="left" vertical="center" wrapText="1"/>
    </xf>
    <xf numFmtId="0" fontId="2" fillId="0" borderId="1" xfId="0" applyFont="1" applyBorder="1"/>
    <xf numFmtId="49" fontId="5" fillId="3" borderId="2" xfId="2" applyNumberFormat="1" applyFont="1" applyFill="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right"/>
    </xf>
    <xf numFmtId="43" fontId="6" fillId="0" borderId="0" xfId="3" applyNumberFormat="1"/>
    <xf numFmtId="43" fontId="6" fillId="0" borderId="0" xfId="1" applyFont="1"/>
    <xf numFmtId="164" fontId="6" fillId="0" borderId="0" xfId="3" applyNumberFormat="1"/>
    <xf numFmtId="49" fontId="5" fillId="0" borderId="14" xfId="2" applyNumberFormat="1" applyFont="1" applyFill="1" applyBorder="1" applyAlignment="1">
      <alignment horizontal="left" vertical="center" wrapText="1"/>
    </xf>
    <xf numFmtId="49" fontId="5" fillId="0" borderId="5" xfId="2" applyNumberFormat="1" applyFont="1" applyFill="1" applyBorder="1" applyAlignment="1">
      <alignment horizontal="left" vertical="center" wrapText="1"/>
    </xf>
    <xf numFmtId="0" fontId="0" fillId="0" borderId="1" xfId="0" applyBorder="1" applyAlignment="1">
      <alignment horizontal="left" wrapText="1"/>
    </xf>
    <xf numFmtId="0" fontId="2" fillId="0" borderId="0" xfId="0" applyFont="1"/>
    <xf numFmtId="43" fontId="6" fillId="0" borderId="1" xfId="1" applyFont="1" applyBorder="1"/>
    <xf numFmtId="43" fontId="9" fillId="0" borderId="1" xfId="1" applyFont="1" applyBorder="1"/>
    <xf numFmtId="164" fontId="0" fillId="0" borderId="0" xfId="0" applyNumberFormat="1"/>
    <xf numFmtId="0" fontId="0" fillId="0" borderId="0" xfId="0" applyFill="1" applyBorder="1" applyAlignment="1"/>
    <xf numFmtId="0" fontId="0" fillId="0" borderId="17" xfId="0" applyFill="1" applyBorder="1" applyAlignment="1"/>
    <xf numFmtId="0" fontId="10" fillId="0" borderId="18" xfId="0" applyFont="1" applyFill="1" applyBorder="1" applyAlignment="1">
      <alignment horizontal="center"/>
    </xf>
    <xf numFmtId="0" fontId="10" fillId="0" borderId="18" xfId="0" applyFont="1" applyFill="1" applyBorder="1" applyAlignment="1">
      <alignment horizontal="centerContinuous"/>
    </xf>
    <xf numFmtId="0" fontId="2" fillId="13" borderId="1" xfId="0" applyFont="1" applyFill="1" applyBorder="1"/>
    <xf numFmtId="0" fontId="0" fillId="0" borderId="0" xfId="0" applyBorder="1" applyAlignment="1">
      <alignment wrapText="1"/>
    </xf>
    <xf numFmtId="164" fontId="0" fillId="0" borderId="1" xfId="0" applyNumberFormat="1" applyBorder="1"/>
    <xf numFmtId="10" fontId="0" fillId="0" borderId="1" xfId="0" applyNumberFormat="1" applyBorder="1"/>
    <xf numFmtId="0" fontId="2" fillId="2" borderId="6" xfId="0" applyFont="1" applyFill="1" applyBorder="1"/>
    <xf numFmtId="49" fontId="5" fillId="4" borderId="1" xfId="2" applyNumberFormat="1" applyFont="1" applyFill="1" applyBorder="1" applyAlignment="1">
      <alignment horizontal="left" vertical="center" wrapText="1"/>
    </xf>
    <xf numFmtId="49" fontId="5" fillId="3" borderId="10" xfId="2" applyNumberFormat="1" applyFont="1" applyFill="1" applyBorder="1" applyAlignment="1">
      <alignment horizontal="left" vertical="center" wrapText="1"/>
    </xf>
    <xf numFmtId="0" fontId="0" fillId="0" borderId="6" xfId="0" applyBorder="1"/>
    <xf numFmtId="0" fontId="0" fillId="0" borderId="7" xfId="0" applyBorder="1" applyAlignment="1">
      <alignment wrapText="1"/>
    </xf>
    <xf numFmtId="0" fontId="2" fillId="0" borderId="9" xfId="0" applyFont="1" applyBorder="1"/>
    <xf numFmtId="0" fontId="0" fillId="0" borderId="10" xfId="0" applyBorder="1"/>
    <xf numFmtId="0" fontId="0" fillId="0" borderId="8" xfId="0" applyBorder="1"/>
    <xf numFmtId="0" fontId="0" fillId="0" borderId="11" xfId="0" applyBorder="1" applyAlignment="1">
      <alignment wrapText="1"/>
    </xf>
    <xf numFmtId="0" fontId="0" fillId="0" borderId="16" xfId="0" applyBorder="1" applyAlignment="1">
      <alignment wrapText="1"/>
    </xf>
    <xf numFmtId="0" fontId="0" fillId="0" borderId="9" xfId="0" applyBorder="1"/>
    <xf numFmtId="0" fontId="0" fillId="0" borderId="0" xfId="0" applyFont="1" applyAlignment="1">
      <alignment wrapText="1"/>
    </xf>
    <xf numFmtId="0" fontId="0" fillId="14" borderId="2" xfId="0" applyFill="1" applyBorder="1"/>
    <xf numFmtId="0" fontId="0" fillId="14" borderId="1" xfId="0" applyFill="1" applyBorder="1"/>
    <xf numFmtId="0" fontId="2" fillId="0" borderId="8" xfId="0" applyFont="1" applyBorder="1"/>
    <xf numFmtId="0" fontId="4" fillId="3" borderId="0" xfId="2" applyFont="1" applyFill="1" applyBorder="1" applyAlignment="1">
      <alignment horizontal="right" vertical="center" wrapText="1"/>
    </xf>
    <xf numFmtId="49" fontId="5" fillId="3" borderId="13" xfId="2" applyNumberFormat="1" applyFont="1" applyFill="1" applyBorder="1" applyAlignment="1">
      <alignment horizontal="left" vertical="center" wrapText="1"/>
    </xf>
    <xf numFmtId="2" fontId="0" fillId="0" borderId="14" xfId="0" applyNumberFormat="1" applyBorder="1"/>
    <xf numFmtId="2" fontId="0" fillId="0" borderId="11" xfId="0" applyNumberFormat="1" applyBorder="1"/>
  </cellXfs>
  <cellStyles count="4">
    <cellStyle name="Comma" xfId="1" builtinId="3"/>
    <cellStyle name="Normal" xfId="0" builtinId="0"/>
    <cellStyle name="Normal 2" xfId="2" xr:uid="{4E91CA9E-6E09-4E58-97FE-3820A75CA413}"/>
    <cellStyle name="Normal 3" xfId="3" xr:uid="{16EF6AAD-2A67-4B44-877A-D3BBFEEB3AAF}"/>
  </cellStyles>
  <dxfs count="7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a:t>
            </a:r>
            <a:r>
              <a:rPr lang="lt-LT"/>
              <a:t>ąnaudų</a:t>
            </a:r>
            <a:r>
              <a:rPr lang="lt-LT" baseline="0"/>
              <a:t> 1-am mokiniui faktas ir įvertis</a:t>
            </a:r>
            <a:endParaRPr lang="lt-LT"/>
          </a:p>
        </c:rich>
      </c:tx>
      <c:layout>
        <c:manualLayout>
          <c:xMode val="edge"/>
          <c:yMode val="edge"/>
          <c:x val="0.40949300087489071"/>
          <c:y val="3.70370370370370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t-LT"/>
        </a:p>
      </c:txPr>
    </c:title>
    <c:autoTitleDeleted val="0"/>
    <c:plotArea>
      <c:layout/>
      <c:lineChart>
        <c:grouping val="standard"/>
        <c:varyColors val="0"/>
        <c:ser>
          <c:idx val="0"/>
          <c:order val="0"/>
          <c:tx>
            <c:v>Y</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'7.1.'!$B$7:$B$27</c:f>
              <c:strCache>
                <c:ptCount val="21"/>
                <c:pt idx="0">
                  <c:v>Joniškio žemės ūkio mokykla</c:v>
                </c:pt>
                <c:pt idx="1">
                  <c:v>Kauno informacinių technologijų mokykla</c:v>
                </c:pt>
                <c:pt idx="2">
                  <c:v>Viešoji įstaiga Kelmės profesinio rengimo centras</c:v>
                </c:pt>
                <c:pt idx="3">
                  <c:v>Klaipėdos paslaugų ir verslo mokykla</c:v>
                </c:pt>
                <c:pt idx="4">
                  <c:v>Klaipėdos laivininkų mokykla</c:v>
                </c:pt>
                <c:pt idx="5">
                  <c:v>Klaipėdos technologijų mokymo centras</c:v>
                </c:pt>
                <c:pt idx="6">
                  <c:v>Klaipėdos turizmo mokykla</c:v>
                </c:pt>
                <c:pt idx="7">
                  <c:v>Viešoji įstaiga Klaipėdos laivų statybos ir remonto mokykla</c:v>
                </c:pt>
                <c:pt idx="8">
                  <c:v>Viešoji įstaiga Kretingos technologijos ir verslo mokykla</c:v>
                </c:pt>
                <c:pt idx="9">
                  <c:v>Kupiškio technologijos ir verslo mokykla</c:v>
                </c:pt>
                <c:pt idx="10">
                  <c:v>Mažeikių politechnikos mokykla</c:v>
                </c:pt>
                <c:pt idx="11">
                  <c:v>Viešoji įstaiga Panevėžio profesinio rengimo centras</c:v>
                </c:pt>
                <c:pt idx="12">
                  <c:v>Panevėžio Margaritos Rimkevičaitės profesinio rengimo centras</c:v>
                </c:pt>
                <c:pt idx="13">
                  <c:v>Viešoji įstaiga Raseinių technologijos ir verslo mokykla</c:v>
                </c:pt>
                <c:pt idx="14">
                  <c:v>Viešoji įstaiga Kuršėnų politechnikos mokykla</c:v>
                </c:pt>
                <c:pt idx="15">
                  <c:v>Skuodo amatų ir paslaugų mokykla</c:v>
                </c:pt>
                <c:pt idx="16">
                  <c:v>Tauragės profesinio rengimo centras</c:v>
                </c:pt>
                <c:pt idx="17">
                  <c:v>Viešoji įstaiga Telšių regioninis profesinio mokymo centras</c:v>
                </c:pt>
                <c:pt idx="18">
                  <c:v>Varėnos technologijos ir verslo mokykla</c:v>
                </c:pt>
                <c:pt idx="19">
                  <c:v>Vilniaus geležinkelio transporto ir verslo paslaugų mokykla</c:v>
                </c:pt>
                <c:pt idx="20">
                  <c:v>Profesinio mokymo centras "Žirmūnai"</c:v>
                </c:pt>
              </c:strCache>
            </c:strRef>
          </c:cat>
          <c:val>
            <c:numRef>
              <c:f>'7.1.'!$C$7:$C$27</c:f>
              <c:numCache>
                <c:formatCode>_(* #,##0.00_);_(* \(#,##0.00\);_(* "-"??_);_(@_)</c:formatCode>
                <c:ptCount val="21"/>
                <c:pt idx="0">
                  <c:v>5038.8638116410402</c:v>
                </c:pt>
                <c:pt idx="1">
                  <c:v>2508.6633440524752</c:v>
                </c:pt>
                <c:pt idx="2">
                  <c:v>3107.8047255216015</c:v>
                </c:pt>
                <c:pt idx="3">
                  <c:v>2514.1289138449288</c:v>
                </c:pt>
                <c:pt idx="4">
                  <c:v>3700.5710850471578</c:v>
                </c:pt>
                <c:pt idx="5">
                  <c:v>2938.3937333289314</c:v>
                </c:pt>
                <c:pt idx="6">
                  <c:v>3554.2946937985457</c:v>
                </c:pt>
                <c:pt idx="7">
                  <c:v>2991.7691963791744</c:v>
                </c:pt>
                <c:pt idx="8">
                  <c:v>3111.402372545394</c:v>
                </c:pt>
                <c:pt idx="9">
                  <c:v>2881.2566508771552</c:v>
                </c:pt>
                <c:pt idx="10">
                  <c:v>2526.1179846011428</c:v>
                </c:pt>
                <c:pt idx="11">
                  <c:v>2381.8005866980106</c:v>
                </c:pt>
                <c:pt idx="12">
                  <c:v>4017.9787707196901</c:v>
                </c:pt>
                <c:pt idx="13">
                  <c:v>2772.112996054967</c:v>
                </c:pt>
                <c:pt idx="14">
                  <c:v>3383.5202934238941</c:v>
                </c:pt>
                <c:pt idx="15">
                  <c:v>2961.2220655680435</c:v>
                </c:pt>
                <c:pt idx="16">
                  <c:v>2496.1236867780462</c:v>
                </c:pt>
                <c:pt idx="17">
                  <c:v>2714.0648698816585</c:v>
                </c:pt>
                <c:pt idx="18">
                  <c:v>3144.598775160277</c:v>
                </c:pt>
                <c:pt idx="19">
                  <c:v>3702.0786178898334</c:v>
                </c:pt>
                <c:pt idx="20">
                  <c:v>6739.1483307332301</c:v>
                </c:pt>
              </c:numCache>
            </c:numRef>
          </c:val>
          <c:smooth val="0"/>
          <c:extLst>
            <c:ext xmlns:c16="http://schemas.microsoft.com/office/drawing/2014/chart" uri="{C3380CC4-5D6E-409C-BE32-E72D297353CC}">
              <c16:uniqueId val="{00000000-AB72-4E10-AC52-5BB0D0FFC598}"/>
            </c:ext>
          </c:extLst>
        </c:ser>
        <c:ser>
          <c:idx val="1"/>
          <c:order val="1"/>
          <c:tx>
            <c:v>Y`</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'7.1.'!$B$7:$B$27</c:f>
              <c:strCache>
                <c:ptCount val="21"/>
                <c:pt idx="0">
                  <c:v>Joniškio žemės ūkio mokykla</c:v>
                </c:pt>
                <c:pt idx="1">
                  <c:v>Kauno informacinių technologijų mokykla</c:v>
                </c:pt>
                <c:pt idx="2">
                  <c:v>Viešoji įstaiga Kelmės profesinio rengimo centras</c:v>
                </c:pt>
                <c:pt idx="3">
                  <c:v>Klaipėdos paslaugų ir verslo mokykla</c:v>
                </c:pt>
                <c:pt idx="4">
                  <c:v>Klaipėdos laivininkų mokykla</c:v>
                </c:pt>
                <c:pt idx="5">
                  <c:v>Klaipėdos technologijų mokymo centras</c:v>
                </c:pt>
                <c:pt idx="6">
                  <c:v>Klaipėdos turizmo mokykla</c:v>
                </c:pt>
                <c:pt idx="7">
                  <c:v>Viešoji įstaiga Klaipėdos laivų statybos ir remonto mokykla</c:v>
                </c:pt>
                <c:pt idx="8">
                  <c:v>Viešoji įstaiga Kretingos technologijos ir verslo mokykla</c:v>
                </c:pt>
                <c:pt idx="9">
                  <c:v>Kupiškio technologijos ir verslo mokykla</c:v>
                </c:pt>
                <c:pt idx="10">
                  <c:v>Mažeikių politechnikos mokykla</c:v>
                </c:pt>
                <c:pt idx="11">
                  <c:v>Viešoji įstaiga Panevėžio profesinio rengimo centras</c:v>
                </c:pt>
                <c:pt idx="12">
                  <c:v>Panevėžio Margaritos Rimkevičaitės profesinio rengimo centras</c:v>
                </c:pt>
                <c:pt idx="13">
                  <c:v>Viešoji įstaiga Raseinių technologijos ir verslo mokykla</c:v>
                </c:pt>
                <c:pt idx="14">
                  <c:v>Viešoji įstaiga Kuršėnų politechnikos mokykla</c:v>
                </c:pt>
                <c:pt idx="15">
                  <c:v>Skuodo amatų ir paslaugų mokykla</c:v>
                </c:pt>
                <c:pt idx="16">
                  <c:v>Tauragės profesinio rengimo centras</c:v>
                </c:pt>
                <c:pt idx="17">
                  <c:v>Viešoji įstaiga Telšių regioninis profesinio mokymo centras</c:v>
                </c:pt>
                <c:pt idx="18">
                  <c:v>Varėnos technologijos ir verslo mokykla</c:v>
                </c:pt>
                <c:pt idx="19">
                  <c:v>Vilniaus geležinkelio transporto ir verslo paslaugų mokykla</c:v>
                </c:pt>
                <c:pt idx="20">
                  <c:v>Profesinio mokymo centras "Žirmūnai"</c:v>
                </c:pt>
              </c:strCache>
            </c:strRef>
          </c:cat>
          <c:val>
            <c:numRef>
              <c:f>'7.1.'!$H$7:$H$27</c:f>
              <c:numCache>
                <c:formatCode>_-* #\ ##0.00\ _€_-;\-* #\ ##0.00\ _€_-;_-* "-"??\ _€_-;_-@_-</c:formatCode>
                <c:ptCount val="21"/>
                <c:pt idx="0">
                  <c:v>2963.1319560339002</c:v>
                </c:pt>
                <c:pt idx="1">
                  <c:v>2953.6384945401178</c:v>
                </c:pt>
                <c:pt idx="2">
                  <c:v>3038.4868446706719</c:v>
                </c:pt>
                <c:pt idx="3">
                  <c:v>3032.549661485562</c:v>
                </c:pt>
                <c:pt idx="4">
                  <c:v>3387.6228878250649</c:v>
                </c:pt>
                <c:pt idx="5">
                  <c:v>3123.8499671665531</c:v>
                </c:pt>
                <c:pt idx="6">
                  <c:v>3108.0810552391818</c:v>
                </c:pt>
                <c:pt idx="7">
                  <c:v>2968.4449847445098</c:v>
                </c:pt>
                <c:pt idx="8">
                  <c:v>3314.6777391455444</c:v>
                </c:pt>
                <c:pt idx="9">
                  <c:v>2992.7519034517145</c:v>
                </c:pt>
                <c:pt idx="10">
                  <c:v>2811.0894774313142</c:v>
                </c:pt>
                <c:pt idx="11">
                  <c:v>2446.5480430522389</c:v>
                </c:pt>
                <c:pt idx="12">
                  <c:v>3447.5238907451449</c:v>
                </c:pt>
                <c:pt idx="13">
                  <c:v>2837.4293801727331</c:v>
                </c:pt>
                <c:pt idx="14">
                  <c:v>3334.0690991901279</c:v>
                </c:pt>
                <c:pt idx="15">
                  <c:v>3428.5304032953391</c:v>
                </c:pt>
                <c:pt idx="16">
                  <c:v>2537.037417007029</c:v>
                </c:pt>
                <c:pt idx="17">
                  <c:v>3039.1438290929191</c:v>
                </c:pt>
                <c:pt idx="18">
                  <c:v>2987.0152383087138</c:v>
                </c:pt>
                <c:pt idx="19">
                  <c:v>3229.3253014957545</c:v>
                </c:pt>
                <c:pt idx="20">
                  <c:v>3410.4936466056433</c:v>
                </c:pt>
              </c:numCache>
            </c:numRef>
          </c:val>
          <c:smooth val="0"/>
          <c:extLst>
            <c:ext xmlns:c16="http://schemas.microsoft.com/office/drawing/2014/chart" uri="{C3380CC4-5D6E-409C-BE32-E72D297353CC}">
              <c16:uniqueId val="{00000001-AB72-4E10-AC52-5BB0D0FFC598}"/>
            </c:ext>
          </c:extLst>
        </c:ser>
        <c:dLbls>
          <c:showLegendKey val="0"/>
          <c:showVal val="0"/>
          <c:showCatName val="0"/>
          <c:showSerName val="0"/>
          <c:showPercent val="0"/>
          <c:showBubbleSize val="0"/>
        </c:dLbls>
        <c:marker val="1"/>
        <c:smooth val="0"/>
        <c:axId val="752703328"/>
        <c:axId val="497131600"/>
      </c:lineChart>
      <c:catAx>
        <c:axId val="752703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crossAx val="497131600"/>
        <c:crosses val="autoZero"/>
        <c:auto val="1"/>
        <c:lblAlgn val="ctr"/>
        <c:lblOffset val="100"/>
        <c:noMultiLvlLbl val="0"/>
      </c:catAx>
      <c:valAx>
        <c:axId val="497131600"/>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crossAx val="752703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266700</xdr:colOff>
          <xdr:row>2</xdr:row>
          <xdr:rowOff>0</xdr:rowOff>
        </xdr:from>
        <xdr:to>
          <xdr:col>1</xdr:col>
          <xdr:colOff>800100</xdr:colOff>
          <xdr:row>2</xdr:row>
          <xdr:rowOff>304800</xdr:rowOff>
        </xdr:to>
        <xdr:sp macro="" textlink="">
          <xdr:nvSpPr>
            <xdr:cNvPr id="8193" name="Button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lt-LT" sz="1100" b="0" i="0" u="none" strike="noStrike" baseline="0">
                  <a:solidFill>
                    <a:srgbClr val="000000"/>
                  </a:solidFill>
                  <a:latin typeface="Calibri"/>
                  <a:cs typeface="Calibri"/>
                </a:rPr>
                <a:t>Koreliacija</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142875</xdr:colOff>
          <xdr:row>1</xdr:row>
          <xdr:rowOff>38100</xdr:rowOff>
        </xdr:from>
        <xdr:to>
          <xdr:col>1</xdr:col>
          <xdr:colOff>409575</xdr:colOff>
          <xdr:row>2</xdr:row>
          <xdr:rowOff>76200</xdr:rowOff>
        </xdr:to>
        <xdr:sp macro="" textlink="">
          <xdr:nvSpPr>
            <xdr:cNvPr id="9217" name="Button 1" hidden="1">
              <a:extLst>
                <a:ext uri="{63B3BB69-23CF-44E3-9099-C40C66FF867C}">
                  <a14:compatExt spid="_x0000_s9217"/>
                </a:ext>
                <a:ext uri="{FF2B5EF4-FFF2-40B4-BE49-F238E27FC236}">
                  <a16:creationId xmlns:a16="http://schemas.microsoft.com/office/drawing/2014/main" id="{00000000-0008-0000-0400-00000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lt-LT" sz="1100" b="0" i="0" u="none" strike="noStrike" baseline="0">
                  <a:solidFill>
                    <a:srgbClr val="000000"/>
                  </a:solidFill>
                  <a:latin typeface="Calibri"/>
                  <a:cs typeface="Calibri"/>
                </a:rPr>
                <a:t>Korel. matrica</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30</xdr:row>
      <xdr:rowOff>4762</xdr:rowOff>
    </xdr:from>
    <xdr:to>
      <xdr:col>9</xdr:col>
      <xdr:colOff>295275</xdr:colOff>
      <xdr:row>44</xdr:row>
      <xdr:rowOff>80962</xdr:rowOff>
    </xdr:to>
    <xdr:graphicFrame macro="">
      <xdr:nvGraphicFramePr>
        <xdr:cNvPr id="3" name="Chart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135DD-FA9C-437C-AE07-4C673EFD076D}">
  <sheetPr codeName="Sheet6"/>
  <dimension ref="A1:AD61"/>
  <sheetViews>
    <sheetView tabSelected="1" zoomScale="120" zoomScaleNormal="120" workbookViewId="0">
      <selection activeCell="B2" sqref="B2"/>
    </sheetView>
  </sheetViews>
  <sheetFormatPr defaultColWidth="0" defaultRowHeight="15" zeroHeight="1" x14ac:dyDescent="0.25"/>
  <cols>
    <col min="1" max="1" width="2.140625" customWidth="1"/>
    <col min="2" max="2" width="8.28515625" bestFit="1" customWidth="1"/>
    <col min="3" max="3" width="200.7109375" customWidth="1"/>
    <col min="4" max="4" width="9.140625" customWidth="1"/>
    <col min="5" max="30" width="0" hidden="1" customWidth="1"/>
    <col min="31" max="16384" width="9.140625" hidden="1"/>
  </cols>
  <sheetData>
    <row r="1" spans="2:3" ht="6.75" customHeight="1" x14ac:dyDescent="0.25"/>
    <row r="2" spans="2:3" ht="14.25" customHeight="1" x14ac:dyDescent="0.25">
      <c r="C2" s="80" t="s">
        <v>487</v>
      </c>
    </row>
    <row r="3" spans="2:3" ht="6.75" customHeight="1" x14ac:dyDescent="0.25"/>
    <row r="4" spans="2:3" x14ac:dyDescent="0.25">
      <c r="C4" s="80" t="s">
        <v>390</v>
      </c>
    </row>
    <row r="5" spans="2:3" x14ac:dyDescent="0.25">
      <c r="B5" s="97" t="s">
        <v>310</v>
      </c>
      <c r="C5" s="63" t="s">
        <v>377</v>
      </c>
    </row>
    <row r="6" spans="2:3" ht="30" x14ac:dyDescent="0.25">
      <c r="B6" s="98" t="s">
        <v>443</v>
      </c>
      <c r="C6" s="96" t="s">
        <v>489</v>
      </c>
    </row>
    <row r="7" spans="2:3" x14ac:dyDescent="0.25">
      <c r="B7" s="98" t="s">
        <v>444</v>
      </c>
      <c r="C7" s="65" t="s">
        <v>466</v>
      </c>
    </row>
    <row r="8" spans="2:3" ht="30" x14ac:dyDescent="0.25">
      <c r="B8" s="98" t="s">
        <v>445</v>
      </c>
      <c r="C8" s="96" t="s">
        <v>488</v>
      </c>
    </row>
    <row r="9" spans="2:3" x14ac:dyDescent="0.25">
      <c r="B9" s="98" t="s">
        <v>446</v>
      </c>
      <c r="C9" s="65" t="s">
        <v>378</v>
      </c>
    </row>
    <row r="10" spans="2:3" x14ac:dyDescent="0.25">
      <c r="B10" s="98" t="s">
        <v>447</v>
      </c>
      <c r="C10" s="65" t="s">
        <v>467</v>
      </c>
    </row>
    <row r="11" spans="2:3" ht="45" x14ac:dyDescent="0.25">
      <c r="B11" s="98" t="s">
        <v>448</v>
      </c>
      <c r="C11" s="96" t="s">
        <v>477</v>
      </c>
    </row>
    <row r="12" spans="2:3" x14ac:dyDescent="0.25">
      <c r="B12" s="98" t="s">
        <v>449</v>
      </c>
      <c r="C12" s="65" t="s">
        <v>379</v>
      </c>
    </row>
    <row r="13" spans="2:3" x14ac:dyDescent="0.25">
      <c r="B13" s="98" t="s">
        <v>450</v>
      </c>
      <c r="C13" s="65" t="s">
        <v>380</v>
      </c>
    </row>
    <row r="14" spans="2:3" x14ac:dyDescent="0.25">
      <c r="B14" s="99" t="s">
        <v>451</v>
      </c>
      <c r="C14" s="68" t="s">
        <v>381</v>
      </c>
    </row>
    <row r="15" spans="2:3" ht="30" x14ac:dyDescent="0.25">
      <c r="B15" s="97" t="s">
        <v>311</v>
      </c>
      <c r="C15" s="100" t="s">
        <v>479</v>
      </c>
    </row>
    <row r="16" spans="2:3" ht="12.75" customHeight="1" x14ac:dyDescent="0.25">
      <c r="B16" s="98" t="s">
        <v>452</v>
      </c>
      <c r="C16" s="96" t="s">
        <v>478</v>
      </c>
    </row>
    <row r="17" spans="2:3" ht="12.75" customHeight="1" x14ac:dyDescent="0.25">
      <c r="B17" s="99" t="s">
        <v>453</v>
      </c>
      <c r="C17" s="101" t="s">
        <v>465</v>
      </c>
    </row>
    <row r="18" spans="2:3" x14ac:dyDescent="0.25">
      <c r="B18" s="97" t="s">
        <v>312</v>
      </c>
      <c r="C18" s="63" t="s">
        <v>382</v>
      </c>
    </row>
    <row r="19" spans="2:3" x14ac:dyDescent="0.25">
      <c r="B19" s="98" t="s">
        <v>454</v>
      </c>
      <c r="C19" s="65" t="s">
        <v>383</v>
      </c>
    </row>
    <row r="20" spans="2:3" x14ac:dyDescent="0.25">
      <c r="B20" s="98"/>
      <c r="C20" s="65" t="s">
        <v>372</v>
      </c>
    </row>
    <row r="21" spans="2:3" x14ac:dyDescent="0.25">
      <c r="B21" s="98"/>
      <c r="C21" s="65" t="s">
        <v>373</v>
      </c>
    </row>
    <row r="22" spans="2:3" x14ac:dyDescent="0.25">
      <c r="B22" s="98"/>
      <c r="C22" s="65" t="s">
        <v>374</v>
      </c>
    </row>
    <row r="23" spans="2:3" ht="31.5" customHeight="1" x14ac:dyDescent="0.25">
      <c r="B23" s="98"/>
      <c r="C23" s="96" t="s">
        <v>375</v>
      </c>
    </row>
    <row r="24" spans="2:3" x14ac:dyDescent="0.25">
      <c r="B24" s="98"/>
      <c r="C24" s="65" t="s">
        <v>376</v>
      </c>
    </row>
    <row r="25" spans="2:3" x14ac:dyDescent="0.25">
      <c r="B25" s="99"/>
      <c r="C25" s="68" t="s">
        <v>459</v>
      </c>
    </row>
    <row r="26" spans="2:3" ht="30.75" customHeight="1" x14ac:dyDescent="0.25">
      <c r="B26" s="97" t="s">
        <v>313</v>
      </c>
      <c r="C26" s="15" t="s">
        <v>482</v>
      </c>
    </row>
    <row r="27" spans="2:3" x14ac:dyDescent="0.25">
      <c r="B27" s="98" t="s">
        <v>455</v>
      </c>
      <c r="C27" s="98" t="s">
        <v>384</v>
      </c>
    </row>
    <row r="28" spans="2:3" x14ac:dyDescent="0.25">
      <c r="B28" s="98" t="s">
        <v>456</v>
      </c>
      <c r="C28" s="98" t="s">
        <v>469</v>
      </c>
    </row>
    <row r="29" spans="2:3" x14ac:dyDescent="0.25">
      <c r="B29" s="95" t="s">
        <v>457</v>
      </c>
      <c r="C29" s="98" t="s">
        <v>470</v>
      </c>
    </row>
    <row r="30" spans="2:3" x14ac:dyDescent="0.25">
      <c r="B30" s="106" t="s">
        <v>485</v>
      </c>
      <c r="C30" s="99" t="s">
        <v>486</v>
      </c>
    </row>
    <row r="31" spans="2:3" x14ac:dyDescent="0.25">
      <c r="B31" s="70" t="s">
        <v>385</v>
      </c>
      <c r="C31" s="16" t="s">
        <v>483</v>
      </c>
    </row>
    <row r="32" spans="2:3" x14ac:dyDescent="0.25">
      <c r="B32" s="97" t="s">
        <v>391</v>
      </c>
      <c r="C32" s="102" t="s">
        <v>484</v>
      </c>
    </row>
    <row r="33" spans="2:3" x14ac:dyDescent="0.25">
      <c r="B33" s="99" t="s">
        <v>458</v>
      </c>
      <c r="C33" s="99" t="s">
        <v>441</v>
      </c>
    </row>
    <row r="34" spans="2:3" x14ac:dyDescent="0.25">
      <c r="B34" s="70" t="s">
        <v>436</v>
      </c>
      <c r="C34" s="16" t="s">
        <v>471</v>
      </c>
    </row>
    <row r="35" spans="2:3" x14ac:dyDescent="0.25">
      <c r="B35" s="70" t="s">
        <v>437</v>
      </c>
      <c r="C35" s="16" t="s">
        <v>472</v>
      </c>
    </row>
    <row r="36" spans="2:3" x14ac:dyDescent="0.25">
      <c r="B36" s="70" t="s">
        <v>438</v>
      </c>
      <c r="C36" s="16" t="s">
        <v>473</v>
      </c>
    </row>
    <row r="37" spans="2:3" x14ac:dyDescent="0.25"/>
    <row r="38" spans="2:3" x14ac:dyDescent="0.25"/>
    <row r="39" spans="2:3" x14ac:dyDescent="0.25">
      <c r="C39" s="80" t="s">
        <v>442</v>
      </c>
    </row>
    <row r="40" spans="2:3" ht="30" x14ac:dyDescent="0.25">
      <c r="B40" t="s">
        <v>310</v>
      </c>
      <c r="C40" s="103" t="s">
        <v>468</v>
      </c>
    </row>
    <row r="41" spans="2:3" ht="30" x14ac:dyDescent="0.25">
      <c r="B41" t="s">
        <v>311</v>
      </c>
      <c r="C41" s="6" t="s">
        <v>371</v>
      </c>
    </row>
    <row r="42" spans="2:3" ht="45" x14ac:dyDescent="0.25">
      <c r="B42" t="s">
        <v>312</v>
      </c>
      <c r="C42" s="6" t="s">
        <v>464</v>
      </c>
    </row>
    <row r="43" spans="2:3" ht="45" x14ac:dyDescent="0.25">
      <c r="B43" t="s">
        <v>313</v>
      </c>
      <c r="C43" s="6" t="s">
        <v>460</v>
      </c>
    </row>
    <row r="44" spans="2:3" ht="60" x14ac:dyDescent="0.25">
      <c r="B44" t="s">
        <v>385</v>
      </c>
      <c r="C44" s="6" t="s">
        <v>481</v>
      </c>
    </row>
    <row r="45" spans="2:3" x14ac:dyDescent="0.25">
      <c r="B45" t="s">
        <v>391</v>
      </c>
      <c r="C45" t="s">
        <v>463</v>
      </c>
    </row>
    <row r="46" spans="2:3" x14ac:dyDescent="0.25">
      <c r="C46" t="s">
        <v>474</v>
      </c>
    </row>
    <row r="47" spans="2:3" x14ac:dyDescent="0.25">
      <c r="C47" t="s">
        <v>430</v>
      </c>
    </row>
    <row r="48" spans="2:3" x14ac:dyDescent="0.25">
      <c r="C48" t="s">
        <v>431</v>
      </c>
    </row>
    <row r="49" spans="3:30" x14ac:dyDescent="0.25">
      <c r="C49" t="s">
        <v>462</v>
      </c>
    </row>
    <row r="50" spans="3:30" x14ac:dyDescent="0.25">
      <c r="C50" t="s">
        <v>475</v>
      </c>
    </row>
    <row r="51" spans="3:30" x14ac:dyDescent="0.25">
      <c r="C51" t="s">
        <v>461</v>
      </c>
    </row>
    <row r="52" spans="3:30" x14ac:dyDescent="0.25">
      <c r="AD52" t="s">
        <v>309</v>
      </c>
    </row>
    <row r="53" spans="3:30" x14ac:dyDescent="0.25">
      <c r="C53" s="80" t="s">
        <v>480</v>
      </c>
    </row>
    <row r="54" spans="3:30" ht="30" x14ac:dyDescent="0.25">
      <c r="C54" s="6" t="s">
        <v>476</v>
      </c>
    </row>
    <row r="55" spans="3:30" x14ac:dyDescent="0.25"/>
    <row r="56" spans="3:30" x14ac:dyDescent="0.25"/>
    <row r="57" spans="3:30" hidden="1" x14ac:dyDescent="0.25"/>
    <row r="58" spans="3:30" hidden="1" x14ac:dyDescent="0.25"/>
    <row r="59" spans="3:30" hidden="1" x14ac:dyDescent="0.25"/>
    <row r="60" spans="3:30" hidden="1" x14ac:dyDescent="0.25"/>
    <row r="61" spans="3:30" hidden="1" x14ac:dyDescent="0.25"/>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163B2-6766-461B-9539-CE854D4A29B9}">
  <sheetPr codeName="Sheet14"/>
  <dimension ref="A1:L17"/>
  <sheetViews>
    <sheetView zoomScale="80" zoomScaleNormal="80" workbookViewId="0">
      <selection activeCell="O11" sqref="O11"/>
    </sheetView>
  </sheetViews>
  <sheetFormatPr defaultRowHeight="15" x14ac:dyDescent="0.25"/>
  <cols>
    <col min="2" max="2" width="14.42578125" customWidth="1"/>
    <col min="3" max="3" width="11.85546875" customWidth="1"/>
    <col min="4" max="4" width="16" customWidth="1"/>
    <col min="5" max="6" width="10.28515625" customWidth="1"/>
    <col min="8" max="8" width="13.28515625" customWidth="1"/>
    <col min="9" max="9" width="13" customWidth="1"/>
    <col min="11" max="11" width="17.85546875" customWidth="1"/>
    <col min="12" max="12" width="17.7109375" customWidth="1"/>
  </cols>
  <sheetData>
    <row r="1" spans="1:12" x14ac:dyDescent="0.25">
      <c r="A1" s="7" t="s">
        <v>435</v>
      </c>
    </row>
    <row r="5" spans="1:12" ht="120" x14ac:dyDescent="0.25">
      <c r="A5" s="8"/>
      <c r="B5" s="8"/>
      <c r="C5" s="38" t="s">
        <v>74</v>
      </c>
      <c r="D5" s="35" t="s">
        <v>386</v>
      </c>
      <c r="E5" s="40" t="s">
        <v>352</v>
      </c>
      <c r="F5" s="40" t="s">
        <v>389</v>
      </c>
      <c r="H5" s="14" t="s">
        <v>417</v>
      </c>
      <c r="I5" s="14" t="s">
        <v>426</v>
      </c>
      <c r="K5" s="14" t="s">
        <v>419</v>
      </c>
      <c r="L5" s="14" t="s">
        <v>418</v>
      </c>
    </row>
    <row r="6" spans="1:12" x14ac:dyDescent="0.25">
      <c r="A6" s="5" t="s">
        <v>314</v>
      </c>
      <c r="B6" s="5" t="s">
        <v>315</v>
      </c>
      <c r="C6" s="46" t="s">
        <v>87</v>
      </c>
      <c r="D6" s="47" t="s">
        <v>89</v>
      </c>
      <c r="E6" s="47" t="s">
        <v>100</v>
      </c>
      <c r="F6" s="47" t="s">
        <v>103</v>
      </c>
    </row>
    <row r="7" spans="1:12" ht="33.75" x14ac:dyDescent="0.25">
      <c r="A7" s="44">
        <v>190804361</v>
      </c>
      <c r="B7" s="5" t="s">
        <v>14</v>
      </c>
      <c r="C7" s="59">
        <v>1532.7777027220382</v>
      </c>
      <c r="D7" s="41">
        <v>691.99999999999989</v>
      </c>
      <c r="E7" s="54">
        <v>0.43163517923262118</v>
      </c>
      <c r="F7" s="54">
        <v>0</v>
      </c>
      <c r="H7" s="90">
        <f>'6.Regresija'!$C$19+'6.Regresija'!$C$20*D7+'6.Regresija'!$C$21*E7+'6.Regresija'!$C$22*F7</f>
        <v>2463.3784916914319</v>
      </c>
      <c r="I7" s="56">
        <f>H7/C7</f>
        <v>1.607133563671205</v>
      </c>
      <c r="K7" s="55">
        <f>+IF(I7&lt;1,(C7-H7)*D7,0)</f>
        <v>0</v>
      </c>
      <c r="L7" s="91">
        <f>+IF(I7&lt;1,1-I7,0)</f>
        <v>0</v>
      </c>
    </row>
    <row r="8" spans="1:12" ht="45" x14ac:dyDescent="0.25">
      <c r="A8" s="44">
        <v>140199874</v>
      </c>
      <c r="B8" s="5" t="s">
        <v>26</v>
      </c>
      <c r="C8" s="59">
        <v>1279.663972542698</v>
      </c>
      <c r="D8" s="41">
        <v>2116.666666666667</v>
      </c>
      <c r="E8" s="54">
        <v>0.80433973653738422</v>
      </c>
      <c r="F8" s="54">
        <v>3.7579313368026175E-2</v>
      </c>
      <c r="H8" s="90">
        <f>'6.Regresija'!$C$19+'6.Regresija'!$C$20*D8+'6.Regresija'!$C$21*E8+'6.Regresija'!$C$22*F8</f>
        <v>1181.2407443377267</v>
      </c>
      <c r="I8" s="56">
        <f t="shared" ref="I8:I12" si="0">H8/C8</f>
        <v>0.92308666156365726</v>
      </c>
      <c r="K8" s="55">
        <f t="shared" ref="K8:K12" si="1">+IF(I8&lt;1,(C8-H8)*D8,0)</f>
        <v>208329.16636718935</v>
      </c>
      <c r="L8" s="91">
        <f t="shared" ref="L8:L12" si="2">+IF(I8&lt;1,1-I8,0)</f>
        <v>7.6913338436342737E-2</v>
      </c>
    </row>
    <row r="9" spans="1:12" ht="33.75" x14ac:dyDescent="0.25">
      <c r="A9" s="44">
        <v>147178142</v>
      </c>
      <c r="B9" s="5" t="s">
        <v>38</v>
      </c>
      <c r="C9" s="59">
        <v>1142.8655292359254</v>
      </c>
      <c r="D9" s="41">
        <v>1121.9166666666667</v>
      </c>
      <c r="E9" s="54">
        <v>0.99583191561755702</v>
      </c>
      <c r="F9" s="54">
        <v>0</v>
      </c>
      <c r="H9" s="90">
        <f>'6.Regresija'!$C$19+'6.Regresija'!$C$20*D9+'6.Regresija'!$C$21*E9+'6.Regresija'!$C$22*F9</f>
        <v>1322.5953386557414</v>
      </c>
      <c r="I9" s="56">
        <f t="shared" si="0"/>
        <v>1.1572624292378266</v>
      </c>
      <c r="K9" s="55">
        <f t="shared" si="1"/>
        <v>0</v>
      </c>
      <c r="L9" s="91">
        <f t="shared" si="2"/>
        <v>0</v>
      </c>
    </row>
    <row r="10" spans="1:12" ht="33.75" x14ac:dyDescent="0.25">
      <c r="A10" s="44">
        <v>190804176</v>
      </c>
      <c r="B10" s="5" t="s">
        <v>44</v>
      </c>
      <c r="C10" s="59">
        <v>2792.9570163426329</v>
      </c>
      <c r="D10" s="41">
        <v>239.08333333333334</v>
      </c>
      <c r="E10" s="54">
        <v>0.31563688450756422</v>
      </c>
      <c r="F10" s="54">
        <v>0</v>
      </c>
      <c r="H10" s="90">
        <f>'6.Regresija'!$C$19+'6.Regresija'!$C$20*D10+'6.Regresija'!$C$21*E10+'6.Regresija'!$C$22*F10</f>
        <v>2879.3365838137065</v>
      </c>
      <c r="I10" s="56">
        <f t="shared" si="0"/>
        <v>1.0309276394035549</v>
      </c>
      <c r="K10" s="55">
        <f t="shared" si="1"/>
        <v>0</v>
      </c>
      <c r="L10" s="91">
        <f t="shared" si="2"/>
        <v>0</v>
      </c>
    </row>
    <row r="11" spans="1:12" ht="33.75" x14ac:dyDescent="0.25">
      <c r="A11" s="44">
        <v>144132264</v>
      </c>
      <c r="B11" s="93" t="s">
        <v>45</v>
      </c>
      <c r="C11" s="59">
        <v>1397.2475016909339</v>
      </c>
      <c r="D11" s="41">
        <v>1791.3333333333333</v>
      </c>
      <c r="E11" s="54">
        <v>0.98103332565863477</v>
      </c>
      <c r="F11" s="54">
        <v>0</v>
      </c>
      <c r="H11" s="90">
        <f>'6.Regresija'!$C$19+'6.Regresija'!$C$20*D11+'6.Regresija'!$C$21*E11+'6.Regresija'!$C$22*F11</f>
        <v>1013.7561230524052</v>
      </c>
      <c r="I11" s="56">
        <f t="shared" si="0"/>
        <v>0.72553797507282602</v>
      </c>
      <c r="K11" s="55">
        <f t="shared" si="1"/>
        <v>686960.88960115099</v>
      </c>
      <c r="L11" s="91">
        <f t="shared" si="2"/>
        <v>0.27446202492717398</v>
      </c>
    </row>
    <row r="12" spans="1:12" ht="33.75" x14ac:dyDescent="0.25">
      <c r="A12" s="44">
        <v>120091738</v>
      </c>
      <c r="B12" s="93" t="s">
        <v>57</v>
      </c>
      <c r="C12" s="59">
        <v>1098.9520284614941</v>
      </c>
      <c r="D12" s="41">
        <v>2402</v>
      </c>
      <c r="E12" s="54">
        <v>0.99127090399582207</v>
      </c>
      <c r="F12" s="54">
        <v>0</v>
      </c>
      <c r="H12" s="90">
        <f>'6.Regresija'!$C$19+'6.Regresija'!$C$20*D12+'6.Regresija'!$C$21*E12+'6.Regresija'!$C$22*F12</f>
        <v>693.02728665938002</v>
      </c>
      <c r="I12" s="56">
        <f t="shared" si="0"/>
        <v>0.63062560394888323</v>
      </c>
      <c r="K12" s="55">
        <f t="shared" si="1"/>
        <v>975031.22980867815</v>
      </c>
      <c r="L12" s="91">
        <f t="shared" si="2"/>
        <v>0.36937439605111677</v>
      </c>
    </row>
    <row r="14" spans="1:12" x14ac:dyDescent="0.25">
      <c r="K14" s="55">
        <f>MAX(K7:K12)</f>
        <v>975031.22980867815</v>
      </c>
      <c r="L14" t="s">
        <v>420</v>
      </c>
    </row>
    <row r="15" spans="1:12" x14ac:dyDescent="0.25">
      <c r="K15" s="55">
        <f>SUM(K7:K12)</f>
        <v>1870321.2857770184</v>
      </c>
      <c r="L15" t="s">
        <v>421</v>
      </c>
    </row>
    <row r="16" spans="1:12" x14ac:dyDescent="0.25">
      <c r="K16" s="55">
        <f>SUMPRODUCT(C7:C12,D7:D12)</f>
        <v>10861872.400891753</v>
      </c>
      <c r="L16" t="s">
        <v>422</v>
      </c>
    </row>
    <row r="17" spans="11:12" x14ac:dyDescent="0.25">
      <c r="K17" s="91">
        <f>K15/K16</f>
        <v>0.17219142489866354</v>
      </c>
      <c r="L17" t="s">
        <v>423</v>
      </c>
    </row>
  </sheetData>
  <conditionalFormatting sqref="K7:K12">
    <cfRule type="dataBar" priority="4">
      <dataBar>
        <cfvo type="min"/>
        <cfvo type="max"/>
        <color rgb="FF63C384"/>
      </dataBar>
      <extLst>
        <ext xmlns:x14="http://schemas.microsoft.com/office/spreadsheetml/2009/9/main" uri="{B025F937-C7B1-47D3-B67F-A62EFF666E3E}">
          <x14:id>{96A5A598-663F-40D1-AA64-BBD47508F01A}</x14:id>
        </ext>
      </extLst>
    </cfRule>
  </conditionalFormatting>
  <conditionalFormatting sqref="L15">
    <cfRule type="colorScale" priority="3">
      <colorScale>
        <cfvo type="min"/>
        <cfvo type="percentile" val="50"/>
        <cfvo type="max"/>
        <color rgb="FFF8696B"/>
        <color rgb="FFFFEB84"/>
        <color rgb="FF63BE7B"/>
      </colorScale>
    </cfRule>
  </conditionalFormatting>
  <conditionalFormatting sqref="L17">
    <cfRule type="colorScale" priority="2">
      <colorScale>
        <cfvo type="min"/>
        <cfvo type="percentile" val="50"/>
        <cfvo type="max"/>
        <color rgb="FFF8696B"/>
        <color rgb="FFFFEB84"/>
        <color rgb="FF63BE7B"/>
      </colorScale>
    </cfRule>
  </conditionalFormatting>
  <conditionalFormatting sqref="L7:L12">
    <cfRule type="dataBar" priority="1">
      <dataBar>
        <cfvo type="min"/>
        <cfvo type="max"/>
        <color rgb="FF63C384"/>
      </dataBar>
      <extLst>
        <ext xmlns:x14="http://schemas.microsoft.com/office/spreadsheetml/2009/9/main" uri="{B025F937-C7B1-47D3-B67F-A62EFF666E3E}">
          <x14:id>{78B2DB40-433D-4AED-934F-14CA6A0F4F1E}</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96A5A598-663F-40D1-AA64-BBD47508F01A}">
            <x14:dataBar minLength="0" maxLength="100" border="1" negativeBarBorderColorSameAsPositive="0">
              <x14:cfvo type="autoMin"/>
              <x14:cfvo type="autoMax"/>
              <x14:borderColor rgb="FF63C384"/>
              <x14:negativeFillColor rgb="FFFF0000"/>
              <x14:negativeBorderColor rgb="FFFF0000"/>
              <x14:axisColor rgb="FF000000"/>
            </x14:dataBar>
          </x14:cfRule>
          <xm:sqref>K7:K12</xm:sqref>
        </x14:conditionalFormatting>
        <x14:conditionalFormatting xmlns:xm="http://schemas.microsoft.com/office/excel/2006/main">
          <x14:cfRule type="dataBar" id="{78B2DB40-433D-4AED-934F-14CA6A0F4F1E}">
            <x14:dataBar minLength="0" maxLength="100" border="1" negativeBarBorderColorSameAsPositive="0">
              <x14:cfvo type="autoMin"/>
              <x14:cfvo type="autoMax"/>
              <x14:borderColor rgb="FF63C384"/>
              <x14:negativeFillColor rgb="FFFF0000"/>
              <x14:negativeBorderColor rgb="FFFF0000"/>
              <x14:axisColor rgb="FF000000"/>
            </x14:dataBar>
          </x14:cfRule>
          <xm:sqref>L7:L12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04FA2-3EDF-4F36-B56C-536B26092608}">
  <sheetPr codeName="Sheet7"/>
  <dimension ref="A1:FM100"/>
  <sheetViews>
    <sheetView zoomScale="90" zoomScaleNormal="90" workbookViewId="0">
      <pane xSplit="2" ySplit="6" topLeftCell="C7" activePane="bottomRight" state="frozenSplit"/>
      <selection activeCell="N32" sqref="N32"/>
      <selection pane="topRight" activeCell="N32" sqref="N32"/>
      <selection pane="bottomLeft" activeCell="N32" sqref="N32"/>
      <selection pane="bottomRight" activeCell="A10" sqref="A10"/>
    </sheetView>
  </sheetViews>
  <sheetFormatPr defaultRowHeight="15" outlineLevelRow="2" x14ac:dyDescent="0.25"/>
  <cols>
    <col min="1" max="1" width="23" style="1" bestFit="1" customWidth="1"/>
    <col min="2" max="2" width="20" customWidth="1"/>
    <col min="3" max="3" width="13.28515625" style="1" bestFit="1" customWidth="1"/>
    <col min="4" max="4" width="18.42578125" bestFit="1" customWidth="1"/>
    <col min="5" max="5" width="17.85546875" bestFit="1" customWidth="1"/>
    <col min="6" max="6" width="10" bestFit="1" customWidth="1"/>
    <col min="7" max="7" width="12.140625" bestFit="1" customWidth="1"/>
    <col min="8" max="8" width="10" bestFit="1" customWidth="1"/>
    <col min="9" max="9" width="11" bestFit="1" customWidth="1"/>
    <col min="10" max="10" width="15" bestFit="1" customWidth="1"/>
    <col min="11" max="12" width="8.85546875" bestFit="1" customWidth="1"/>
    <col min="13" max="13" width="10" bestFit="1" customWidth="1"/>
    <col min="14" max="14" width="17.5703125" bestFit="1" customWidth="1"/>
    <col min="15" max="15" width="13.85546875" bestFit="1" customWidth="1"/>
    <col min="16" max="16" width="17.5703125" bestFit="1" customWidth="1"/>
    <col min="17" max="17" width="17.140625" bestFit="1" customWidth="1"/>
    <col min="18" max="18" width="18.85546875" bestFit="1" customWidth="1"/>
    <col min="19" max="19" width="16.85546875" bestFit="1" customWidth="1"/>
    <col min="20" max="22" width="18.140625" bestFit="1" customWidth="1"/>
    <col min="23" max="37" width="40.28515625" bestFit="1" customWidth="1"/>
    <col min="38" max="38" width="39.7109375" bestFit="1" customWidth="1"/>
    <col min="39" max="39" width="41.28515625" bestFit="1" customWidth="1"/>
    <col min="40" max="54" width="39.7109375" bestFit="1" customWidth="1"/>
    <col min="55" max="80" width="13.85546875" bestFit="1" customWidth="1"/>
    <col min="81" max="95" width="67.7109375" bestFit="1" customWidth="1"/>
    <col min="96" max="112" width="67.140625" style="50" bestFit="1" customWidth="1"/>
    <col min="113" max="124" width="17.28515625" bestFit="1" customWidth="1"/>
    <col min="125" max="125" width="17.85546875" customWidth="1"/>
    <col min="126" max="137" width="17.28515625" bestFit="1" customWidth="1"/>
    <col min="138" max="138" width="17.85546875" customWidth="1"/>
    <col min="139" max="139" width="13" bestFit="1" customWidth="1"/>
    <col min="140" max="140" width="11.85546875" bestFit="1" customWidth="1"/>
    <col min="141" max="141" width="9.7109375" bestFit="1" customWidth="1"/>
    <col min="142" max="142" width="12.140625" bestFit="1" customWidth="1"/>
    <col min="143" max="144" width="10.140625" bestFit="1" customWidth="1"/>
    <col min="145" max="145" width="12.28515625" customWidth="1"/>
    <col min="146" max="146" width="36.140625" bestFit="1" customWidth="1"/>
    <col min="147" max="147" width="19.7109375" bestFit="1" customWidth="1"/>
    <col min="148" max="148" width="21.140625" bestFit="1" customWidth="1"/>
    <col min="149" max="149" width="31.42578125" bestFit="1" customWidth="1"/>
    <col min="150" max="150" width="11" bestFit="1" customWidth="1"/>
    <col min="151" max="151" width="14.140625" bestFit="1" customWidth="1"/>
    <col min="152" max="152" width="12.7109375" bestFit="1" customWidth="1"/>
    <col min="153" max="153" width="10.5703125" bestFit="1" customWidth="1"/>
    <col min="154" max="154" width="14.28515625" bestFit="1" customWidth="1"/>
    <col min="155" max="155" width="10.140625" bestFit="1" customWidth="1"/>
    <col min="156" max="156" width="14.28515625" bestFit="1" customWidth="1"/>
    <col min="157" max="157" width="12.28515625" customWidth="1"/>
    <col min="158" max="158" width="40.7109375" bestFit="1" customWidth="1"/>
    <col min="159" max="159" width="21" bestFit="1" customWidth="1"/>
    <col min="160" max="160" width="21.85546875" bestFit="1" customWidth="1"/>
    <col min="161" max="161" width="37" bestFit="1" customWidth="1"/>
    <col min="162" max="162" width="21.42578125" bestFit="1" customWidth="1"/>
    <col min="163" max="163" width="12.28515625" customWidth="1"/>
    <col min="164" max="164" width="14.140625" bestFit="1" customWidth="1"/>
    <col min="165" max="165" width="40.7109375" bestFit="1" customWidth="1"/>
    <col min="166" max="166" width="21" bestFit="1" customWidth="1"/>
    <col min="167" max="167" width="26.85546875" bestFit="1" customWidth="1"/>
    <col min="168" max="168" width="37" bestFit="1" customWidth="1"/>
    <col min="169" max="169" width="21.140625" bestFit="1" customWidth="1"/>
  </cols>
  <sheetData>
    <row r="1" spans="1:169" s="6" customFormat="1" x14ac:dyDescent="0.25">
      <c r="A1" s="7" t="s">
        <v>319</v>
      </c>
      <c r="B1"/>
      <c r="C1" s="2"/>
      <c r="D1" s="14"/>
      <c r="E1" s="14"/>
      <c r="F1" s="14"/>
      <c r="G1" s="14"/>
      <c r="H1" s="14"/>
      <c r="I1" s="14"/>
      <c r="J1" s="14"/>
      <c r="K1" s="14"/>
      <c r="L1" s="14"/>
      <c r="M1" s="14"/>
      <c r="N1" s="14"/>
      <c r="O1" s="14"/>
      <c r="P1" s="14"/>
      <c r="Q1" s="14"/>
      <c r="R1" s="14"/>
      <c r="S1" s="14"/>
      <c r="T1" s="14"/>
      <c r="U1" s="14"/>
      <c r="V1" s="14"/>
      <c r="W1" s="38" t="s">
        <v>143</v>
      </c>
      <c r="X1" s="38" t="s">
        <v>143</v>
      </c>
      <c r="Y1" s="38" t="s">
        <v>143</v>
      </c>
      <c r="Z1" s="38" t="s">
        <v>143</v>
      </c>
      <c r="AA1" s="38" t="s">
        <v>143</v>
      </c>
      <c r="AB1" s="38" t="s">
        <v>143</v>
      </c>
      <c r="AC1" s="38" t="s">
        <v>143</v>
      </c>
      <c r="AD1" s="38" t="s">
        <v>143</v>
      </c>
      <c r="AE1" s="38" t="s">
        <v>143</v>
      </c>
      <c r="AF1" s="38" t="s">
        <v>143</v>
      </c>
      <c r="AG1" s="38" t="s">
        <v>143</v>
      </c>
      <c r="AH1" s="38" t="s">
        <v>143</v>
      </c>
      <c r="AI1" s="38" t="s">
        <v>143</v>
      </c>
      <c r="AJ1" s="38" t="s">
        <v>143</v>
      </c>
      <c r="AK1" s="38" t="s">
        <v>143</v>
      </c>
      <c r="AL1" s="35" t="s">
        <v>175</v>
      </c>
      <c r="AM1" s="35" t="s">
        <v>175</v>
      </c>
      <c r="AN1" s="35" t="s">
        <v>175</v>
      </c>
      <c r="AO1" s="35" t="s">
        <v>175</v>
      </c>
      <c r="AP1" s="35" t="s">
        <v>175</v>
      </c>
      <c r="AQ1" s="35" t="s">
        <v>175</v>
      </c>
      <c r="AR1" s="35" t="s">
        <v>175</v>
      </c>
      <c r="AS1" s="35" t="s">
        <v>175</v>
      </c>
      <c r="AT1" s="35" t="s">
        <v>175</v>
      </c>
      <c r="AU1" s="35" t="s">
        <v>175</v>
      </c>
      <c r="AV1" s="35" t="s">
        <v>175</v>
      </c>
      <c r="AW1" s="35" t="s">
        <v>175</v>
      </c>
      <c r="AX1" s="35" t="s">
        <v>175</v>
      </c>
      <c r="AY1" s="35" t="s">
        <v>175</v>
      </c>
      <c r="AZ1" s="35" t="s">
        <v>175</v>
      </c>
      <c r="BA1" s="35" t="s">
        <v>175</v>
      </c>
      <c r="BB1" s="35" t="s">
        <v>175</v>
      </c>
      <c r="BC1" s="38"/>
      <c r="BD1" s="38"/>
      <c r="BE1" s="38"/>
      <c r="BF1" s="38"/>
      <c r="BG1" s="38"/>
      <c r="BH1" s="38"/>
      <c r="BI1" s="38"/>
      <c r="BJ1" s="38"/>
      <c r="BK1" s="38"/>
      <c r="BL1" s="38"/>
      <c r="BM1" s="38"/>
      <c r="BN1" s="38"/>
      <c r="BO1" s="38"/>
      <c r="BP1" s="35"/>
      <c r="BQ1" s="35"/>
      <c r="BR1" s="35"/>
      <c r="BS1" s="35"/>
      <c r="BT1" s="35"/>
      <c r="BU1" s="35"/>
      <c r="BV1" s="35"/>
      <c r="BW1" s="35"/>
      <c r="BX1" s="35"/>
      <c r="BY1" s="35"/>
      <c r="BZ1" s="35"/>
      <c r="CA1" s="35"/>
      <c r="CB1" s="35"/>
      <c r="CC1" s="38" t="s">
        <v>329</v>
      </c>
      <c r="CD1" s="38" t="s">
        <v>329</v>
      </c>
      <c r="CE1" s="38" t="s">
        <v>329</v>
      </c>
      <c r="CF1" s="38" t="s">
        <v>329</v>
      </c>
      <c r="CG1" s="38" t="s">
        <v>329</v>
      </c>
      <c r="CH1" s="38" t="s">
        <v>329</v>
      </c>
      <c r="CI1" s="38" t="s">
        <v>329</v>
      </c>
      <c r="CJ1" s="38" t="s">
        <v>329</v>
      </c>
      <c r="CK1" s="38" t="s">
        <v>329</v>
      </c>
      <c r="CL1" s="38" t="s">
        <v>329</v>
      </c>
      <c r="CM1" s="38" t="s">
        <v>329</v>
      </c>
      <c r="CN1" s="38" t="s">
        <v>329</v>
      </c>
      <c r="CO1" s="38" t="s">
        <v>329</v>
      </c>
      <c r="CP1" s="38" t="s">
        <v>329</v>
      </c>
      <c r="CQ1" s="38" t="s">
        <v>329</v>
      </c>
      <c r="CR1" s="35" t="s">
        <v>330</v>
      </c>
      <c r="CS1" s="35" t="s">
        <v>330</v>
      </c>
      <c r="CT1" s="35" t="s">
        <v>330</v>
      </c>
      <c r="CU1" s="35" t="s">
        <v>330</v>
      </c>
      <c r="CV1" s="35" t="s">
        <v>330</v>
      </c>
      <c r="CW1" s="35" t="s">
        <v>330</v>
      </c>
      <c r="CX1" s="35" t="s">
        <v>330</v>
      </c>
      <c r="CY1" s="35" t="s">
        <v>330</v>
      </c>
      <c r="CZ1" s="35" t="s">
        <v>330</v>
      </c>
      <c r="DA1" s="35" t="s">
        <v>330</v>
      </c>
      <c r="DB1" s="35" t="s">
        <v>330</v>
      </c>
      <c r="DC1" s="35" t="s">
        <v>330</v>
      </c>
      <c r="DD1" s="35" t="s">
        <v>330</v>
      </c>
      <c r="DE1" s="35" t="s">
        <v>330</v>
      </c>
      <c r="DF1" s="35" t="s">
        <v>330</v>
      </c>
      <c r="DG1" s="35" t="s">
        <v>330</v>
      </c>
      <c r="DH1" s="35" t="s">
        <v>330</v>
      </c>
      <c r="DI1" s="38"/>
      <c r="DJ1" s="38"/>
      <c r="DK1" s="38"/>
      <c r="DL1" s="38"/>
      <c r="DM1" s="38"/>
      <c r="DN1" s="38"/>
      <c r="DO1" s="38"/>
      <c r="DP1" s="38"/>
      <c r="DQ1" s="38"/>
      <c r="DR1" s="38"/>
      <c r="DS1" s="38"/>
      <c r="DT1" s="38"/>
      <c r="DU1" s="38"/>
      <c r="DV1" s="35"/>
      <c r="DW1" s="35"/>
      <c r="DX1" s="35"/>
      <c r="DY1" s="35"/>
      <c r="DZ1" s="35"/>
      <c r="EA1" s="35"/>
      <c r="EB1" s="35"/>
      <c r="EC1" s="35"/>
      <c r="ED1" s="35"/>
      <c r="EE1" s="35"/>
      <c r="EF1" s="35"/>
      <c r="EG1" s="35"/>
      <c r="EH1" s="35"/>
      <c r="EI1" s="52"/>
      <c r="EJ1" s="52"/>
      <c r="EK1" s="52"/>
      <c r="EL1" s="52"/>
      <c r="EM1" s="52"/>
      <c r="EN1" s="52"/>
      <c r="EO1" s="52"/>
      <c r="EP1" s="52"/>
      <c r="EQ1" s="52"/>
      <c r="ER1" s="52"/>
      <c r="ES1" s="52"/>
      <c r="ET1" s="52"/>
      <c r="EU1" s="37"/>
      <c r="EV1" s="37"/>
      <c r="EW1" s="37"/>
      <c r="EX1" s="37"/>
      <c r="EY1" s="37"/>
      <c r="EZ1" s="37"/>
      <c r="FA1" s="37"/>
      <c r="FB1" s="37"/>
      <c r="FC1" s="37"/>
      <c r="FD1" s="37"/>
      <c r="FE1" s="37"/>
      <c r="FF1" s="37"/>
      <c r="FG1" s="52"/>
      <c r="FH1" s="52"/>
      <c r="FI1" s="52"/>
      <c r="FJ1" s="52"/>
      <c r="FK1" s="52"/>
      <c r="FL1" s="52"/>
      <c r="FM1" s="52"/>
    </row>
    <row r="2" spans="1:169" s="6" customFormat="1" x14ac:dyDescent="0.25">
      <c r="A2" s="7"/>
      <c r="B2" s="7"/>
      <c r="C2" s="2"/>
      <c r="D2" s="14"/>
      <c r="E2" s="14"/>
      <c r="F2" s="14"/>
      <c r="G2" s="14"/>
      <c r="H2" s="14"/>
      <c r="I2" s="14"/>
      <c r="J2" s="14"/>
      <c r="K2" s="14"/>
      <c r="L2" s="14"/>
      <c r="M2" s="14"/>
      <c r="N2" s="14"/>
      <c r="O2" s="14"/>
      <c r="P2" s="14"/>
      <c r="Q2" s="14"/>
      <c r="R2" s="14"/>
      <c r="S2" s="14"/>
      <c r="T2" s="14"/>
      <c r="U2" s="14"/>
      <c r="V2" s="14"/>
      <c r="W2" s="38" t="s">
        <v>144</v>
      </c>
      <c r="X2" s="38" t="s">
        <v>144</v>
      </c>
      <c r="Y2" s="38" t="s">
        <v>144</v>
      </c>
      <c r="Z2" s="38" t="s">
        <v>144</v>
      </c>
      <c r="AA2" s="38">
        <v>2</v>
      </c>
      <c r="AB2" s="38" t="s">
        <v>71</v>
      </c>
      <c r="AC2" s="38" t="s">
        <v>71</v>
      </c>
      <c r="AD2" s="38" t="s">
        <v>71</v>
      </c>
      <c r="AE2" s="38" t="s">
        <v>71</v>
      </c>
      <c r="AF2" s="38" t="s">
        <v>71</v>
      </c>
      <c r="AG2" s="38" t="s">
        <v>71</v>
      </c>
      <c r="AH2" s="38" t="s">
        <v>71</v>
      </c>
      <c r="AI2" s="38" t="s">
        <v>145</v>
      </c>
      <c r="AJ2" s="38">
        <v>4</v>
      </c>
      <c r="AK2" s="38">
        <v>4</v>
      </c>
      <c r="AL2" s="35"/>
      <c r="AM2" s="35"/>
      <c r="AN2" s="35"/>
      <c r="AO2" s="35"/>
      <c r="AP2" s="35"/>
      <c r="AQ2" s="35"/>
      <c r="AR2" s="35"/>
      <c r="AS2" s="35"/>
      <c r="AT2" s="35"/>
      <c r="AU2" s="35"/>
      <c r="AV2" s="35"/>
      <c r="AW2" s="35"/>
      <c r="AX2" s="35"/>
      <c r="AY2" s="35"/>
      <c r="AZ2" s="35"/>
      <c r="BA2" s="35"/>
      <c r="BB2" s="35"/>
      <c r="BC2" s="38"/>
      <c r="BD2" s="38"/>
      <c r="BE2" s="38"/>
      <c r="BF2" s="38"/>
      <c r="BG2" s="38"/>
      <c r="BH2" s="38"/>
      <c r="BI2" s="38"/>
      <c r="BJ2" s="38"/>
      <c r="BK2" s="38"/>
      <c r="BL2" s="38"/>
      <c r="BM2" s="38"/>
      <c r="BN2" s="38"/>
      <c r="BO2" s="38"/>
      <c r="BP2" s="35"/>
      <c r="BQ2" s="35"/>
      <c r="BR2" s="35"/>
      <c r="BS2" s="35"/>
      <c r="BT2" s="35"/>
      <c r="BU2" s="35"/>
      <c r="BV2" s="35"/>
      <c r="BW2" s="35"/>
      <c r="BX2" s="35"/>
      <c r="BY2" s="35"/>
      <c r="BZ2" s="35"/>
      <c r="CA2" s="35"/>
      <c r="CB2" s="35"/>
      <c r="CC2" s="38" t="s">
        <v>144</v>
      </c>
      <c r="CD2" s="38" t="s">
        <v>144</v>
      </c>
      <c r="CE2" s="38" t="s">
        <v>144</v>
      </c>
      <c r="CF2" s="38" t="s">
        <v>144</v>
      </c>
      <c r="CG2" s="38">
        <v>2</v>
      </c>
      <c r="CH2" s="38" t="s">
        <v>71</v>
      </c>
      <c r="CI2" s="38" t="s">
        <v>71</v>
      </c>
      <c r="CJ2" s="38" t="s">
        <v>71</v>
      </c>
      <c r="CK2" s="38" t="s">
        <v>71</v>
      </c>
      <c r="CL2" s="38" t="s">
        <v>71</v>
      </c>
      <c r="CM2" s="38" t="s">
        <v>71</v>
      </c>
      <c r="CN2" s="38" t="s">
        <v>71</v>
      </c>
      <c r="CO2" s="38" t="s">
        <v>145</v>
      </c>
      <c r="CP2" s="38">
        <v>4</v>
      </c>
      <c r="CQ2" s="38">
        <v>4</v>
      </c>
      <c r="CR2" s="35"/>
      <c r="CS2" s="35"/>
      <c r="CT2" s="35"/>
      <c r="CU2" s="35"/>
      <c r="CV2" s="35"/>
      <c r="CW2" s="35"/>
      <c r="CX2" s="35"/>
      <c r="CY2" s="35"/>
      <c r="CZ2" s="35"/>
      <c r="DA2" s="35"/>
      <c r="DB2" s="35"/>
      <c r="DC2" s="35"/>
      <c r="DD2" s="35"/>
      <c r="DE2" s="35"/>
      <c r="DF2" s="35"/>
      <c r="DG2" s="35"/>
      <c r="DH2" s="35"/>
      <c r="DI2" s="38"/>
      <c r="DJ2" s="38"/>
      <c r="DK2" s="38"/>
      <c r="DL2" s="38"/>
      <c r="DM2" s="38"/>
      <c r="DN2" s="38"/>
      <c r="DO2" s="38"/>
      <c r="DP2" s="38"/>
      <c r="DQ2" s="38"/>
      <c r="DR2" s="38"/>
      <c r="DS2" s="38"/>
      <c r="DT2" s="38"/>
      <c r="DU2" s="38"/>
      <c r="DV2" s="36"/>
      <c r="DW2" s="37"/>
      <c r="DX2" s="37"/>
      <c r="DY2" s="35"/>
      <c r="DZ2" s="35"/>
      <c r="EA2" s="35"/>
      <c r="EB2" s="35"/>
      <c r="EC2" s="35"/>
      <c r="ED2" s="35"/>
      <c r="EE2" s="35"/>
      <c r="EF2" s="35"/>
      <c r="EG2" s="35"/>
      <c r="EH2" s="35"/>
      <c r="EI2" s="52"/>
      <c r="EJ2" s="52"/>
      <c r="EK2" s="52"/>
      <c r="EL2" s="52"/>
      <c r="EM2" s="52"/>
      <c r="EN2" s="52"/>
      <c r="EO2" s="52"/>
      <c r="EP2" s="52"/>
      <c r="EQ2" s="52"/>
      <c r="ER2" s="52"/>
      <c r="ES2" s="52"/>
      <c r="ET2" s="52"/>
      <c r="EU2" s="37"/>
      <c r="EV2" s="37"/>
      <c r="EW2" s="37"/>
      <c r="EX2" s="37"/>
      <c r="EY2" s="37"/>
      <c r="EZ2" s="37"/>
      <c r="FA2" s="37"/>
      <c r="FB2" s="37"/>
      <c r="FC2" s="37"/>
      <c r="FD2" s="37"/>
      <c r="FE2" s="37"/>
      <c r="FF2" s="37"/>
      <c r="FG2" s="52"/>
      <c r="FH2" s="52"/>
      <c r="FI2" s="52"/>
      <c r="FJ2" s="52"/>
      <c r="FK2" s="52"/>
      <c r="FL2" s="52"/>
      <c r="FM2" s="52"/>
    </row>
    <row r="3" spans="1:169" s="6" customFormat="1" ht="75" x14ac:dyDescent="0.25">
      <c r="A3" s="7"/>
      <c r="B3" s="7"/>
      <c r="C3" s="2"/>
      <c r="D3" s="14"/>
      <c r="E3" s="14"/>
      <c r="F3" s="14"/>
      <c r="G3" s="14"/>
      <c r="H3" s="14"/>
      <c r="I3" s="14"/>
      <c r="J3" s="14"/>
      <c r="K3" s="14"/>
      <c r="L3" s="14"/>
      <c r="M3" s="14"/>
      <c r="N3" s="14"/>
      <c r="O3" s="14"/>
      <c r="P3" s="14"/>
      <c r="Q3" s="14"/>
      <c r="R3" s="14"/>
      <c r="S3" s="14"/>
      <c r="T3" s="14"/>
      <c r="U3" s="14"/>
      <c r="V3" s="14"/>
      <c r="W3" s="38" t="s">
        <v>146</v>
      </c>
      <c r="X3" s="38" t="s">
        <v>147</v>
      </c>
      <c r="Y3" s="38" t="s">
        <v>147</v>
      </c>
      <c r="Z3" s="38" t="s">
        <v>148</v>
      </c>
      <c r="AA3" s="38" t="s">
        <v>148</v>
      </c>
      <c r="AB3" s="38" t="s">
        <v>149</v>
      </c>
      <c r="AC3" s="38" t="s">
        <v>149</v>
      </c>
      <c r="AD3" s="38" t="s">
        <v>72</v>
      </c>
      <c r="AE3" s="38" t="s">
        <v>72</v>
      </c>
      <c r="AF3" s="38" t="s">
        <v>72</v>
      </c>
      <c r="AG3" s="38" t="s">
        <v>150</v>
      </c>
      <c r="AH3" s="38" t="s">
        <v>151</v>
      </c>
      <c r="AI3" s="38" t="s">
        <v>152</v>
      </c>
      <c r="AJ3" s="38" t="s">
        <v>152</v>
      </c>
      <c r="AK3" s="38" t="s">
        <v>153</v>
      </c>
      <c r="AL3" s="35" t="s">
        <v>75</v>
      </c>
      <c r="AM3" s="35" t="s">
        <v>176</v>
      </c>
      <c r="AN3" s="35" t="s">
        <v>76</v>
      </c>
      <c r="AO3" s="35" t="s">
        <v>177</v>
      </c>
      <c r="AP3" s="35" t="s">
        <v>178</v>
      </c>
      <c r="AQ3" s="35" t="s">
        <v>179</v>
      </c>
      <c r="AR3" s="35" t="s">
        <v>77</v>
      </c>
      <c r="AS3" s="35" t="s">
        <v>78</v>
      </c>
      <c r="AT3" s="35" t="s">
        <v>180</v>
      </c>
      <c r="AU3" s="35" t="s">
        <v>181</v>
      </c>
      <c r="AV3" s="35" t="s">
        <v>182</v>
      </c>
      <c r="AW3" s="35" t="s">
        <v>79</v>
      </c>
      <c r="AX3" s="35" t="s">
        <v>183</v>
      </c>
      <c r="AY3" s="35" t="s">
        <v>184</v>
      </c>
      <c r="AZ3" s="35" t="s">
        <v>80</v>
      </c>
      <c r="BA3" s="35" t="s">
        <v>81</v>
      </c>
      <c r="BB3" s="35" t="s">
        <v>185</v>
      </c>
      <c r="BC3" s="38"/>
      <c r="BD3" s="38"/>
      <c r="BE3" s="38"/>
      <c r="BF3" s="38"/>
      <c r="BG3" s="38"/>
      <c r="BH3" s="38"/>
      <c r="BI3" s="38"/>
      <c r="BJ3" s="38"/>
      <c r="BK3" s="38"/>
      <c r="BL3" s="38"/>
      <c r="BM3" s="38"/>
      <c r="BN3" s="38"/>
      <c r="BO3" s="38"/>
      <c r="BP3" s="35"/>
      <c r="BQ3" s="35"/>
      <c r="BR3" s="35"/>
      <c r="BS3" s="35"/>
      <c r="BT3" s="35"/>
      <c r="BU3" s="35"/>
      <c r="BV3" s="35"/>
      <c r="BW3" s="35"/>
      <c r="BX3" s="35"/>
      <c r="BY3" s="35"/>
      <c r="BZ3" s="35"/>
      <c r="CA3" s="35"/>
      <c r="CB3" s="35"/>
      <c r="CC3" s="38" t="s">
        <v>146</v>
      </c>
      <c r="CD3" s="38" t="s">
        <v>147</v>
      </c>
      <c r="CE3" s="38" t="s">
        <v>147</v>
      </c>
      <c r="CF3" s="38" t="s">
        <v>148</v>
      </c>
      <c r="CG3" s="38" t="s">
        <v>148</v>
      </c>
      <c r="CH3" s="38" t="s">
        <v>149</v>
      </c>
      <c r="CI3" s="38" t="s">
        <v>149</v>
      </c>
      <c r="CJ3" s="38" t="s">
        <v>72</v>
      </c>
      <c r="CK3" s="38" t="s">
        <v>72</v>
      </c>
      <c r="CL3" s="38" t="s">
        <v>72</v>
      </c>
      <c r="CM3" s="38" t="s">
        <v>150</v>
      </c>
      <c r="CN3" s="38" t="s">
        <v>151</v>
      </c>
      <c r="CO3" s="38" t="s">
        <v>152</v>
      </c>
      <c r="CP3" s="38" t="s">
        <v>152</v>
      </c>
      <c r="CQ3" s="38" t="s">
        <v>153</v>
      </c>
      <c r="CR3" s="35" t="s">
        <v>75</v>
      </c>
      <c r="CS3" s="35" t="s">
        <v>176</v>
      </c>
      <c r="CT3" s="35" t="s">
        <v>76</v>
      </c>
      <c r="CU3" s="35" t="s">
        <v>177</v>
      </c>
      <c r="CV3" s="35" t="s">
        <v>178</v>
      </c>
      <c r="CW3" s="35" t="s">
        <v>179</v>
      </c>
      <c r="CX3" s="35" t="s">
        <v>77</v>
      </c>
      <c r="CY3" s="35" t="s">
        <v>78</v>
      </c>
      <c r="CZ3" s="35" t="s">
        <v>180</v>
      </c>
      <c r="DA3" s="35" t="s">
        <v>181</v>
      </c>
      <c r="DB3" s="35" t="s">
        <v>182</v>
      </c>
      <c r="DC3" s="35" t="s">
        <v>79</v>
      </c>
      <c r="DD3" s="35" t="s">
        <v>183</v>
      </c>
      <c r="DE3" s="35" t="s">
        <v>184</v>
      </c>
      <c r="DF3" s="35" t="s">
        <v>80</v>
      </c>
      <c r="DG3" s="35" t="s">
        <v>81</v>
      </c>
      <c r="DH3" s="35" t="s">
        <v>185</v>
      </c>
      <c r="DI3" s="38"/>
      <c r="DJ3" s="38"/>
      <c r="DK3" s="38"/>
      <c r="DL3" s="38"/>
      <c r="DM3" s="38"/>
      <c r="DN3" s="38"/>
      <c r="DO3" s="38"/>
      <c r="DP3" s="38"/>
      <c r="DQ3" s="38"/>
      <c r="DR3" s="38"/>
      <c r="DS3" s="38"/>
      <c r="DT3" s="38"/>
      <c r="DU3" s="38"/>
      <c r="DV3" s="35"/>
      <c r="DW3" s="35"/>
      <c r="DX3" s="35"/>
      <c r="DY3" s="35"/>
      <c r="DZ3" s="35"/>
      <c r="EA3" s="35"/>
      <c r="EB3" s="35"/>
      <c r="EC3" s="35"/>
      <c r="ED3" s="35"/>
      <c r="EE3" s="35"/>
      <c r="EF3" s="35"/>
      <c r="EG3" s="35"/>
      <c r="EH3" s="35"/>
      <c r="EI3" s="52"/>
      <c r="EJ3" s="52"/>
      <c r="EK3" s="52"/>
      <c r="EL3" s="52"/>
      <c r="EM3" s="52"/>
      <c r="EN3" s="52"/>
      <c r="EO3" s="52"/>
      <c r="EP3" s="52"/>
      <c r="EQ3" s="52"/>
      <c r="ER3" s="52"/>
      <c r="ES3" s="52"/>
      <c r="ET3" s="52"/>
      <c r="EU3" s="37"/>
      <c r="EV3" s="37"/>
      <c r="EW3" s="37"/>
      <c r="EX3" s="37"/>
      <c r="EY3" s="37"/>
      <c r="EZ3" s="37"/>
      <c r="FA3" s="37"/>
      <c r="FB3" s="37"/>
      <c r="FC3" s="37"/>
      <c r="FD3" s="37"/>
      <c r="FE3" s="37"/>
      <c r="FF3" s="37"/>
      <c r="FG3" s="52"/>
      <c r="FH3" s="52"/>
      <c r="FI3" s="52"/>
      <c r="FJ3" s="52"/>
      <c r="FK3" s="52"/>
      <c r="FL3" s="52"/>
      <c r="FM3" s="52"/>
    </row>
    <row r="4" spans="1:169" s="6" customFormat="1" ht="90" x14ac:dyDescent="0.25">
      <c r="A4" s="8"/>
      <c r="B4" s="8"/>
      <c r="C4" s="3"/>
      <c r="D4" s="15"/>
      <c r="E4" s="15"/>
      <c r="F4" s="15"/>
      <c r="G4" s="15"/>
      <c r="H4" s="15"/>
      <c r="I4" s="15"/>
      <c r="J4" s="15"/>
      <c r="K4" s="15"/>
      <c r="L4" s="15"/>
      <c r="M4" s="15"/>
      <c r="N4" s="15"/>
      <c r="O4" s="15"/>
      <c r="P4" s="15"/>
      <c r="Q4" s="15"/>
      <c r="R4" s="15"/>
      <c r="S4" s="14"/>
      <c r="T4" s="15"/>
      <c r="U4" s="15"/>
      <c r="V4" s="15"/>
      <c r="W4" s="38" t="s">
        <v>154</v>
      </c>
      <c r="X4" s="38" t="s">
        <v>154</v>
      </c>
      <c r="Y4" s="38" t="s">
        <v>154</v>
      </c>
      <c r="Z4" s="38" t="s">
        <v>154</v>
      </c>
      <c r="AA4" s="38" t="s">
        <v>154</v>
      </c>
      <c r="AB4" s="38" t="s">
        <v>73</v>
      </c>
      <c r="AC4" s="38" t="s">
        <v>73</v>
      </c>
      <c r="AD4" s="38" t="s">
        <v>73</v>
      </c>
      <c r="AE4" s="38" t="s">
        <v>73</v>
      </c>
      <c r="AF4" s="38" t="s">
        <v>155</v>
      </c>
      <c r="AG4" s="38" t="s">
        <v>73</v>
      </c>
      <c r="AH4" s="38" t="s">
        <v>73</v>
      </c>
      <c r="AI4" s="38" t="s">
        <v>155</v>
      </c>
      <c r="AJ4" s="38" t="s">
        <v>73</v>
      </c>
      <c r="AK4" s="38" t="s">
        <v>155</v>
      </c>
      <c r="AL4" s="35"/>
      <c r="AM4" s="35"/>
      <c r="AN4" s="35"/>
      <c r="AO4" s="35"/>
      <c r="AP4" s="35"/>
      <c r="AQ4" s="35"/>
      <c r="AR4" s="35"/>
      <c r="AS4" s="35"/>
      <c r="AT4" s="35"/>
      <c r="AU4" s="35"/>
      <c r="AV4" s="35"/>
      <c r="AW4" s="35"/>
      <c r="AX4" s="35"/>
      <c r="AY4" s="35"/>
      <c r="AZ4" s="35"/>
      <c r="BA4" s="35"/>
      <c r="BB4" s="35"/>
      <c r="BC4" s="38" t="s">
        <v>203</v>
      </c>
      <c r="BD4" s="38" t="s">
        <v>203</v>
      </c>
      <c r="BE4" s="38" t="s">
        <v>203</v>
      </c>
      <c r="BF4" s="38" t="s">
        <v>203</v>
      </c>
      <c r="BG4" s="38" t="s">
        <v>203</v>
      </c>
      <c r="BH4" s="38" t="s">
        <v>203</v>
      </c>
      <c r="BI4" s="38" t="s">
        <v>203</v>
      </c>
      <c r="BJ4" s="38" t="s">
        <v>203</v>
      </c>
      <c r="BK4" s="38" t="s">
        <v>203</v>
      </c>
      <c r="BL4" s="38" t="s">
        <v>203</v>
      </c>
      <c r="BM4" s="38" t="s">
        <v>203</v>
      </c>
      <c r="BN4" s="38" t="s">
        <v>203</v>
      </c>
      <c r="BO4" s="38" t="s">
        <v>203</v>
      </c>
      <c r="BP4" s="35" t="s">
        <v>225</v>
      </c>
      <c r="BQ4" s="35" t="s">
        <v>225</v>
      </c>
      <c r="BR4" s="35" t="s">
        <v>225</v>
      </c>
      <c r="BS4" s="35" t="s">
        <v>225</v>
      </c>
      <c r="BT4" s="35" t="s">
        <v>225</v>
      </c>
      <c r="BU4" s="35" t="s">
        <v>225</v>
      </c>
      <c r="BV4" s="35" t="s">
        <v>225</v>
      </c>
      <c r="BW4" s="35" t="s">
        <v>225</v>
      </c>
      <c r="BX4" s="35" t="s">
        <v>225</v>
      </c>
      <c r="BY4" s="35" t="s">
        <v>225</v>
      </c>
      <c r="BZ4" s="35" t="s">
        <v>225</v>
      </c>
      <c r="CA4" s="35" t="s">
        <v>225</v>
      </c>
      <c r="CB4" s="35" t="s">
        <v>225</v>
      </c>
      <c r="CC4" s="38" t="s">
        <v>154</v>
      </c>
      <c r="CD4" s="38" t="s">
        <v>154</v>
      </c>
      <c r="CE4" s="38" t="s">
        <v>154</v>
      </c>
      <c r="CF4" s="38" t="s">
        <v>154</v>
      </c>
      <c r="CG4" s="38" t="s">
        <v>154</v>
      </c>
      <c r="CH4" s="38" t="s">
        <v>73</v>
      </c>
      <c r="CI4" s="38" t="s">
        <v>73</v>
      </c>
      <c r="CJ4" s="38" t="s">
        <v>73</v>
      </c>
      <c r="CK4" s="38" t="s">
        <v>73</v>
      </c>
      <c r="CL4" s="38" t="s">
        <v>155</v>
      </c>
      <c r="CM4" s="38" t="s">
        <v>73</v>
      </c>
      <c r="CN4" s="38" t="s">
        <v>73</v>
      </c>
      <c r="CO4" s="38" t="s">
        <v>155</v>
      </c>
      <c r="CP4" s="38" t="s">
        <v>73</v>
      </c>
      <c r="CQ4" s="38" t="s">
        <v>155</v>
      </c>
      <c r="CR4" s="35"/>
      <c r="CS4" s="35"/>
      <c r="CT4" s="35"/>
      <c r="CU4" s="35"/>
      <c r="CV4" s="35"/>
      <c r="CW4" s="35"/>
      <c r="CX4" s="35"/>
      <c r="CY4" s="35"/>
      <c r="CZ4" s="35"/>
      <c r="DA4" s="35"/>
      <c r="DB4" s="35"/>
      <c r="DC4" s="35"/>
      <c r="DD4" s="35"/>
      <c r="DE4" s="35"/>
      <c r="DF4" s="35"/>
      <c r="DG4" s="35"/>
      <c r="DH4" s="35"/>
      <c r="DI4" s="38" t="s">
        <v>331</v>
      </c>
      <c r="DJ4" s="38" t="s">
        <v>331</v>
      </c>
      <c r="DK4" s="38" t="s">
        <v>331</v>
      </c>
      <c r="DL4" s="38" t="s">
        <v>331</v>
      </c>
      <c r="DM4" s="38" t="s">
        <v>331</v>
      </c>
      <c r="DN4" s="38" t="s">
        <v>331</v>
      </c>
      <c r="DO4" s="38" t="s">
        <v>331</v>
      </c>
      <c r="DP4" s="38" t="s">
        <v>331</v>
      </c>
      <c r="DQ4" s="38" t="s">
        <v>331</v>
      </c>
      <c r="DR4" s="38" t="s">
        <v>331</v>
      </c>
      <c r="DS4" s="38" t="s">
        <v>331</v>
      </c>
      <c r="DT4" s="38" t="s">
        <v>331</v>
      </c>
      <c r="DU4" s="38" t="s">
        <v>331</v>
      </c>
      <c r="DV4" s="35" t="s">
        <v>332</v>
      </c>
      <c r="DW4" s="35" t="s">
        <v>332</v>
      </c>
      <c r="DX4" s="35" t="s">
        <v>332</v>
      </c>
      <c r="DY4" s="35" t="s">
        <v>332</v>
      </c>
      <c r="DZ4" s="35" t="s">
        <v>332</v>
      </c>
      <c r="EA4" s="35" t="s">
        <v>332</v>
      </c>
      <c r="EB4" s="35" t="s">
        <v>332</v>
      </c>
      <c r="EC4" s="35" t="s">
        <v>332</v>
      </c>
      <c r="ED4" s="35" t="s">
        <v>332</v>
      </c>
      <c r="EE4" s="35" t="s">
        <v>332</v>
      </c>
      <c r="EF4" s="35" t="s">
        <v>332</v>
      </c>
      <c r="EG4" s="35" t="s">
        <v>332</v>
      </c>
      <c r="EH4" s="35" t="s">
        <v>332</v>
      </c>
      <c r="EI4" s="52"/>
      <c r="EJ4" s="52"/>
      <c r="EK4" s="52"/>
      <c r="EL4" s="52"/>
      <c r="EM4" s="52"/>
      <c r="EN4" s="52"/>
      <c r="EO4" s="52"/>
      <c r="EP4" s="52"/>
      <c r="EQ4" s="52"/>
      <c r="ER4" s="52"/>
      <c r="ES4" s="52"/>
      <c r="ET4" s="52"/>
      <c r="EU4" s="37"/>
      <c r="EV4" s="37"/>
      <c r="EW4" s="37"/>
      <c r="EX4" s="37"/>
      <c r="EY4" s="37"/>
      <c r="EZ4" s="37"/>
      <c r="FA4" s="37"/>
      <c r="FB4" s="37"/>
      <c r="FC4" s="37"/>
      <c r="FD4" s="37"/>
      <c r="FE4" s="37"/>
      <c r="FF4" s="37"/>
      <c r="FG4" s="52"/>
      <c r="FH4" s="52"/>
      <c r="FI4" s="52"/>
      <c r="FJ4" s="52"/>
      <c r="FK4" s="52"/>
      <c r="FL4" s="52"/>
      <c r="FM4" s="52"/>
    </row>
    <row r="5" spans="1:169" s="6" customFormat="1" ht="90" x14ac:dyDescent="0.25">
      <c r="A5" s="8"/>
      <c r="B5" s="8"/>
      <c r="C5" s="38" t="s">
        <v>74</v>
      </c>
      <c r="D5" s="14" t="s">
        <v>0</v>
      </c>
      <c r="E5" s="35" t="s">
        <v>386</v>
      </c>
      <c r="F5" s="39" t="s">
        <v>1</v>
      </c>
      <c r="G5" s="39" t="s">
        <v>123</v>
      </c>
      <c r="H5" s="39" t="s">
        <v>2</v>
      </c>
      <c r="I5" s="39" t="s">
        <v>3</v>
      </c>
      <c r="J5" s="39" t="s">
        <v>124</v>
      </c>
      <c r="K5" s="39" t="s">
        <v>4</v>
      </c>
      <c r="L5" s="39" t="s">
        <v>5</v>
      </c>
      <c r="M5" s="39" t="s">
        <v>6</v>
      </c>
      <c r="N5" s="40" t="s">
        <v>321</v>
      </c>
      <c r="O5" s="40" t="s">
        <v>322</v>
      </c>
      <c r="P5" s="40" t="s">
        <v>323</v>
      </c>
      <c r="Q5" s="40" t="s">
        <v>324</v>
      </c>
      <c r="R5" s="40" t="s">
        <v>387</v>
      </c>
      <c r="S5" s="40" t="s">
        <v>388</v>
      </c>
      <c r="T5" s="40" t="s">
        <v>325</v>
      </c>
      <c r="U5" s="40" t="s">
        <v>326</v>
      </c>
      <c r="V5" s="40" t="s">
        <v>327</v>
      </c>
      <c r="W5" s="48" t="s">
        <v>156</v>
      </c>
      <c r="X5" s="38" t="s">
        <v>154</v>
      </c>
      <c r="Y5" s="38" t="s">
        <v>156</v>
      </c>
      <c r="Z5" s="38" t="s">
        <v>156</v>
      </c>
      <c r="AA5" s="38" t="s">
        <v>328</v>
      </c>
      <c r="AB5" s="38" t="s">
        <v>73</v>
      </c>
      <c r="AC5" s="38" t="s">
        <v>158</v>
      </c>
      <c r="AD5" s="38" t="s">
        <v>73</v>
      </c>
      <c r="AE5" s="38" t="s">
        <v>158</v>
      </c>
      <c r="AF5" s="38" t="s">
        <v>155</v>
      </c>
      <c r="AG5" s="38" t="s">
        <v>159</v>
      </c>
      <c r="AH5" s="38" t="s">
        <v>73</v>
      </c>
      <c r="AI5" s="38" t="s">
        <v>155</v>
      </c>
      <c r="AJ5" s="38" t="s">
        <v>73</v>
      </c>
      <c r="AK5" s="38" t="s">
        <v>155</v>
      </c>
      <c r="AL5" s="35"/>
      <c r="AM5" s="35"/>
      <c r="AN5" s="35"/>
      <c r="AO5" s="35"/>
      <c r="AP5" s="35"/>
      <c r="AQ5" s="35"/>
      <c r="AR5" s="35"/>
      <c r="AS5" s="35"/>
      <c r="AT5" s="35"/>
      <c r="AU5" s="35"/>
      <c r="AV5" s="35"/>
      <c r="AW5" s="35"/>
      <c r="AX5" s="35"/>
      <c r="AY5" s="35"/>
      <c r="AZ5" s="35"/>
      <c r="BA5" s="35"/>
      <c r="BB5" s="35"/>
      <c r="BC5" s="38" t="s">
        <v>84</v>
      </c>
      <c r="BD5" s="38" t="s">
        <v>82</v>
      </c>
      <c r="BE5" s="38" t="s">
        <v>83</v>
      </c>
      <c r="BF5" s="38" t="s">
        <v>204</v>
      </c>
      <c r="BG5" s="38" t="s">
        <v>205</v>
      </c>
      <c r="BH5" s="38" t="s">
        <v>206</v>
      </c>
      <c r="BI5" s="38" t="s">
        <v>207</v>
      </c>
      <c r="BJ5" s="38" t="s">
        <v>208</v>
      </c>
      <c r="BK5" s="38" t="s">
        <v>85</v>
      </c>
      <c r="BL5" s="38" t="s">
        <v>86</v>
      </c>
      <c r="BM5" s="38" t="s">
        <v>209</v>
      </c>
      <c r="BN5" s="38" t="s">
        <v>210</v>
      </c>
      <c r="BO5" s="38" t="s">
        <v>211</v>
      </c>
      <c r="BP5" s="35" t="s">
        <v>84</v>
      </c>
      <c r="BQ5" s="35" t="s">
        <v>82</v>
      </c>
      <c r="BR5" s="35" t="s">
        <v>83</v>
      </c>
      <c r="BS5" s="35" t="s">
        <v>204</v>
      </c>
      <c r="BT5" s="35" t="s">
        <v>205</v>
      </c>
      <c r="BU5" s="35" t="s">
        <v>206</v>
      </c>
      <c r="BV5" s="35" t="s">
        <v>207</v>
      </c>
      <c r="BW5" s="35" t="s">
        <v>208</v>
      </c>
      <c r="BX5" s="35" t="s">
        <v>85</v>
      </c>
      <c r="BY5" s="35" t="s">
        <v>86</v>
      </c>
      <c r="BZ5" s="35" t="s">
        <v>209</v>
      </c>
      <c r="CA5" s="35" t="s">
        <v>210</v>
      </c>
      <c r="CB5" s="35" t="s">
        <v>211</v>
      </c>
      <c r="CC5" s="38" t="s">
        <v>156</v>
      </c>
      <c r="CD5" s="38" t="s">
        <v>154</v>
      </c>
      <c r="CE5" s="38" t="s">
        <v>156</v>
      </c>
      <c r="CF5" s="38" t="s">
        <v>156</v>
      </c>
      <c r="CG5" s="38" t="s">
        <v>157</v>
      </c>
      <c r="CH5" s="38" t="s">
        <v>73</v>
      </c>
      <c r="CI5" s="38" t="s">
        <v>158</v>
      </c>
      <c r="CJ5" s="38" t="s">
        <v>73</v>
      </c>
      <c r="CK5" s="38" t="s">
        <v>158</v>
      </c>
      <c r="CL5" s="38" t="s">
        <v>155</v>
      </c>
      <c r="CM5" s="38" t="s">
        <v>159</v>
      </c>
      <c r="CN5" s="38" t="s">
        <v>73</v>
      </c>
      <c r="CO5" s="38" t="s">
        <v>155</v>
      </c>
      <c r="CP5" s="38" t="s">
        <v>73</v>
      </c>
      <c r="CQ5" s="38" t="s">
        <v>155</v>
      </c>
      <c r="CR5" s="35"/>
      <c r="CS5" s="35"/>
      <c r="CT5" s="35"/>
      <c r="CU5" s="35"/>
      <c r="CV5" s="35"/>
      <c r="CW5" s="35"/>
      <c r="CX5" s="35"/>
      <c r="CY5" s="35"/>
      <c r="CZ5" s="35"/>
      <c r="DA5" s="35"/>
      <c r="DB5" s="35"/>
      <c r="DC5" s="35"/>
      <c r="DD5" s="35"/>
      <c r="DE5" s="35"/>
      <c r="DF5" s="35"/>
      <c r="DG5" s="35"/>
      <c r="DH5" s="35"/>
      <c r="DI5" s="38" t="s">
        <v>84</v>
      </c>
      <c r="DJ5" s="38" t="s">
        <v>82</v>
      </c>
      <c r="DK5" s="38" t="s">
        <v>83</v>
      </c>
      <c r="DL5" s="38" t="s">
        <v>204</v>
      </c>
      <c r="DM5" s="38" t="s">
        <v>205</v>
      </c>
      <c r="DN5" s="38" t="s">
        <v>206</v>
      </c>
      <c r="DO5" s="38" t="s">
        <v>207</v>
      </c>
      <c r="DP5" s="38" t="s">
        <v>208</v>
      </c>
      <c r="DQ5" s="38" t="s">
        <v>85</v>
      </c>
      <c r="DR5" s="38" t="s">
        <v>86</v>
      </c>
      <c r="DS5" s="38" t="s">
        <v>209</v>
      </c>
      <c r="DT5" s="38" t="s">
        <v>210</v>
      </c>
      <c r="DU5" s="38" t="s">
        <v>211</v>
      </c>
      <c r="DV5" s="35" t="s">
        <v>84</v>
      </c>
      <c r="DW5" s="35" t="s">
        <v>82</v>
      </c>
      <c r="DX5" s="35" t="s">
        <v>83</v>
      </c>
      <c r="DY5" s="35" t="s">
        <v>204</v>
      </c>
      <c r="DZ5" s="35" t="s">
        <v>205</v>
      </c>
      <c r="EA5" s="35" t="s">
        <v>206</v>
      </c>
      <c r="EB5" s="35" t="s">
        <v>207</v>
      </c>
      <c r="EC5" s="35" t="s">
        <v>208</v>
      </c>
      <c r="ED5" s="35" t="s">
        <v>85</v>
      </c>
      <c r="EE5" s="35" t="s">
        <v>86</v>
      </c>
      <c r="EF5" s="35" t="s">
        <v>209</v>
      </c>
      <c r="EG5" s="35" t="s">
        <v>210</v>
      </c>
      <c r="EH5" s="35" t="s">
        <v>211</v>
      </c>
      <c r="EI5" s="38" t="s">
        <v>295</v>
      </c>
      <c r="EJ5" s="38" t="s">
        <v>296</v>
      </c>
      <c r="EK5" s="38" t="s">
        <v>297</v>
      </c>
      <c r="EL5" s="38" t="s">
        <v>298</v>
      </c>
      <c r="EM5" s="38" t="s">
        <v>299</v>
      </c>
      <c r="EN5" s="38" t="s">
        <v>300</v>
      </c>
      <c r="EO5" s="38" t="s">
        <v>301</v>
      </c>
      <c r="EP5" s="38" t="s">
        <v>302</v>
      </c>
      <c r="EQ5" s="38" t="s">
        <v>303</v>
      </c>
      <c r="ER5" s="38" t="s">
        <v>304</v>
      </c>
      <c r="ES5" s="38" t="s">
        <v>305</v>
      </c>
      <c r="ET5" s="38" t="s">
        <v>306</v>
      </c>
      <c r="EU5" s="35" t="s">
        <v>333</v>
      </c>
      <c r="EV5" s="35" t="s">
        <v>334</v>
      </c>
      <c r="EW5" s="35" t="s">
        <v>335</v>
      </c>
      <c r="EX5" s="35" t="s">
        <v>336</v>
      </c>
      <c r="EY5" s="35" t="s">
        <v>337</v>
      </c>
      <c r="EZ5" s="35" t="s">
        <v>338</v>
      </c>
      <c r="FA5" s="35" t="s">
        <v>339</v>
      </c>
      <c r="FB5" s="35" t="s">
        <v>340</v>
      </c>
      <c r="FC5" s="35" t="s">
        <v>341</v>
      </c>
      <c r="FD5" s="35" t="s">
        <v>342</v>
      </c>
      <c r="FE5" s="35" t="s">
        <v>343</v>
      </c>
      <c r="FF5" s="35" t="s">
        <v>344</v>
      </c>
      <c r="FG5" s="38" t="s">
        <v>307</v>
      </c>
      <c r="FH5" s="38" t="s">
        <v>345</v>
      </c>
      <c r="FI5" s="38" t="s">
        <v>346</v>
      </c>
      <c r="FJ5" s="38" t="s">
        <v>347</v>
      </c>
      <c r="FK5" s="38" t="s">
        <v>348</v>
      </c>
      <c r="FL5" s="38" t="s">
        <v>349</v>
      </c>
      <c r="FM5" s="38" t="s">
        <v>350</v>
      </c>
    </row>
    <row r="6" spans="1:169" x14ac:dyDescent="0.25">
      <c r="A6" s="5" t="s">
        <v>314</v>
      </c>
      <c r="B6" s="5" t="s">
        <v>315</v>
      </c>
      <c r="C6" s="46" t="s">
        <v>87</v>
      </c>
      <c r="D6" s="47" t="s">
        <v>88</v>
      </c>
      <c r="E6" s="47" t="s">
        <v>89</v>
      </c>
      <c r="F6" s="47" t="s">
        <v>90</v>
      </c>
      <c r="G6" s="47" t="s">
        <v>91</v>
      </c>
      <c r="H6" s="47" t="s">
        <v>92</v>
      </c>
      <c r="I6" s="47" t="s">
        <v>93</v>
      </c>
      <c r="J6" s="47" t="s">
        <v>94</v>
      </c>
      <c r="K6" s="47" t="s">
        <v>95</v>
      </c>
      <c r="L6" s="47" t="s">
        <v>96</v>
      </c>
      <c r="M6" s="47" t="s">
        <v>97</v>
      </c>
      <c r="N6" s="47" t="s">
        <v>98</v>
      </c>
      <c r="O6" s="47" t="s">
        <v>99</v>
      </c>
      <c r="P6" s="47" t="s">
        <v>100</v>
      </c>
      <c r="Q6" s="47" t="s">
        <v>101</v>
      </c>
      <c r="R6" s="47" t="s">
        <v>102</v>
      </c>
      <c r="S6" s="47" t="s">
        <v>103</v>
      </c>
      <c r="T6" s="47" t="s">
        <v>104</v>
      </c>
      <c r="U6" s="47" t="s">
        <v>105</v>
      </c>
      <c r="V6" s="47" t="s">
        <v>106</v>
      </c>
      <c r="W6" s="47" t="s">
        <v>107</v>
      </c>
      <c r="X6" s="47" t="s">
        <v>108</v>
      </c>
      <c r="Y6" s="47" t="s">
        <v>109</v>
      </c>
      <c r="Z6" s="47" t="s">
        <v>110</v>
      </c>
      <c r="AA6" s="47" t="s">
        <v>111</v>
      </c>
      <c r="AB6" s="47" t="s">
        <v>112</v>
      </c>
      <c r="AC6" s="47" t="s">
        <v>113</v>
      </c>
      <c r="AD6" s="47" t="s">
        <v>114</v>
      </c>
      <c r="AE6" s="47" t="s">
        <v>115</v>
      </c>
      <c r="AF6" s="47" t="s">
        <v>116</v>
      </c>
      <c r="AG6" s="47" t="s">
        <v>117</v>
      </c>
      <c r="AH6" s="47" t="s">
        <v>118</v>
      </c>
      <c r="AI6" s="47" t="s">
        <v>119</v>
      </c>
      <c r="AJ6" s="47" t="s">
        <v>120</v>
      </c>
      <c r="AK6" s="47" t="s">
        <v>121</v>
      </c>
      <c r="AL6" s="47" t="s">
        <v>125</v>
      </c>
      <c r="AM6" s="47" t="s">
        <v>126</v>
      </c>
      <c r="AN6" s="47" t="s">
        <v>127</v>
      </c>
      <c r="AO6" s="47" t="s">
        <v>128</v>
      </c>
      <c r="AP6" s="47" t="s">
        <v>129</v>
      </c>
      <c r="AQ6" s="47" t="s">
        <v>130</v>
      </c>
      <c r="AR6" s="47" t="s">
        <v>131</v>
      </c>
      <c r="AS6" s="47" t="s">
        <v>132</v>
      </c>
      <c r="AT6" s="47" t="s">
        <v>133</v>
      </c>
      <c r="AU6" s="47" t="s">
        <v>134</v>
      </c>
      <c r="AV6" s="47" t="s">
        <v>135</v>
      </c>
      <c r="AW6" s="47" t="s">
        <v>136</v>
      </c>
      <c r="AX6" s="47" t="s">
        <v>137</v>
      </c>
      <c r="AY6" s="47" t="s">
        <v>138</v>
      </c>
      <c r="AZ6" s="47" t="s">
        <v>139</v>
      </c>
      <c r="BA6" s="47" t="s">
        <v>140</v>
      </c>
      <c r="BB6" s="47" t="s">
        <v>141</v>
      </c>
      <c r="BC6" s="47" t="s">
        <v>142</v>
      </c>
      <c r="BD6" s="47" t="s">
        <v>160</v>
      </c>
      <c r="BE6" s="47" t="s">
        <v>161</v>
      </c>
      <c r="BF6" s="47" t="s">
        <v>162</v>
      </c>
      <c r="BG6" s="47" t="s">
        <v>163</v>
      </c>
      <c r="BH6" s="47" t="s">
        <v>164</v>
      </c>
      <c r="BI6" s="47" t="s">
        <v>165</v>
      </c>
      <c r="BJ6" s="47" t="s">
        <v>166</v>
      </c>
      <c r="BK6" s="47" t="s">
        <v>167</v>
      </c>
      <c r="BL6" s="47" t="s">
        <v>168</v>
      </c>
      <c r="BM6" s="47" t="s">
        <v>169</v>
      </c>
      <c r="BN6" s="47" t="s">
        <v>170</v>
      </c>
      <c r="BO6" s="47" t="s">
        <v>171</v>
      </c>
      <c r="BP6" s="47" t="s">
        <v>172</v>
      </c>
      <c r="BQ6" s="47" t="s">
        <v>173</v>
      </c>
      <c r="BR6" s="47" t="s">
        <v>174</v>
      </c>
      <c r="BS6" s="47" t="s">
        <v>186</v>
      </c>
      <c r="BT6" s="47" t="s">
        <v>187</v>
      </c>
      <c r="BU6" s="47" t="s">
        <v>188</v>
      </c>
      <c r="BV6" s="47" t="s">
        <v>189</v>
      </c>
      <c r="BW6" s="47" t="s">
        <v>190</v>
      </c>
      <c r="BX6" s="47" t="s">
        <v>191</v>
      </c>
      <c r="BY6" s="47" t="s">
        <v>192</v>
      </c>
      <c r="BZ6" s="47" t="s">
        <v>193</v>
      </c>
      <c r="CA6" s="47" t="s">
        <v>194</v>
      </c>
      <c r="CB6" s="47" t="s">
        <v>195</v>
      </c>
      <c r="CC6" s="47" t="s">
        <v>196</v>
      </c>
      <c r="CD6" s="47" t="s">
        <v>197</v>
      </c>
      <c r="CE6" s="47" t="s">
        <v>198</v>
      </c>
      <c r="CF6" s="47" t="s">
        <v>199</v>
      </c>
      <c r="CG6" s="47" t="s">
        <v>200</v>
      </c>
      <c r="CH6" s="47" t="s">
        <v>201</v>
      </c>
      <c r="CI6" s="47" t="s">
        <v>202</v>
      </c>
      <c r="CJ6" s="47" t="s">
        <v>212</v>
      </c>
      <c r="CK6" s="47" t="s">
        <v>213</v>
      </c>
      <c r="CL6" s="47" t="s">
        <v>214</v>
      </c>
      <c r="CM6" s="47" t="s">
        <v>215</v>
      </c>
      <c r="CN6" s="47" t="s">
        <v>216</v>
      </c>
      <c r="CO6" s="47" t="s">
        <v>217</v>
      </c>
      <c r="CP6" s="47" t="s">
        <v>218</v>
      </c>
      <c r="CQ6" s="47" t="s">
        <v>219</v>
      </c>
      <c r="CR6" s="47" t="s">
        <v>220</v>
      </c>
      <c r="CS6" s="47" t="s">
        <v>221</v>
      </c>
      <c r="CT6" s="47" t="s">
        <v>222</v>
      </c>
      <c r="CU6" s="47" t="s">
        <v>223</v>
      </c>
      <c r="CV6" s="47" t="s">
        <v>224</v>
      </c>
      <c r="CW6" s="47" t="s">
        <v>226</v>
      </c>
      <c r="CX6" s="47" t="s">
        <v>227</v>
      </c>
      <c r="CY6" s="47" t="s">
        <v>228</v>
      </c>
      <c r="CZ6" s="47" t="s">
        <v>229</v>
      </c>
      <c r="DA6" s="47" t="s">
        <v>230</v>
      </c>
      <c r="DB6" s="47" t="s">
        <v>231</v>
      </c>
      <c r="DC6" s="47" t="s">
        <v>232</v>
      </c>
      <c r="DD6" s="47" t="s">
        <v>233</v>
      </c>
      <c r="DE6" s="47" t="s">
        <v>234</v>
      </c>
      <c r="DF6" s="47" t="s">
        <v>235</v>
      </c>
      <c r="DG6" s="47" t="s">
        <v>236</v>
      </c>
      <c r="DH6" s="47" t="s">
        <v>237</v>
      </c>
      <c r="DI6" s="47" t="s">
        <v>238</v>
      </c>
      <c r="DJ6" s="47" t="s">
        <v>239</v>
      </c>
      <c r="DK6" s="47" t="s">
        <v>240</v>
      </c>
      <c r="DL6" s="47" t="s">
        <v>241</v>
      </c>
      <c r="DM6" s="47" t="s">
        <v>242</v>
      </c>
      <c r="DN6" s="47" t="s">
        <v>243</v>
      </c>
      <c r="DO6" s="47" t="s">
        <v>244</v>
      </c>
      <c r="DP6" s="47" t="s">
        <v>245</v>
      </c>
      <c r="DQ6" s="47" t="s">
        <v>246</v>
      </c>
      <c r="DR6" s="47" t="s">
        <v>247</v>
      </c>
      <c r="DS6" s="47" t="s">
        <v>248</v>
      </c>
      <c r="DT6" s="47" t="s">
        <v>249</v>
      </c>
      <c r="DU6" s="47" t="s">
        <v>250</v>
      </c>
      <c r="DV6" s="47" t="s">
        <v>251</v>
      </c>
      <c r="DW6" s="47" t="s">
        <v>252</v>
      </c>
      <c r="DX6" s="47" t="s">
        <v>253</v>
      </c>
      <c r="DY6" s="47" t="s">
        <v>254</v>
      </c>
      <c r="DZ6" s="47" t="s">
        <v>255</v>
      </c>
      <c r="EA6" s="47" t="s">
        <v>256</v>
      </c>
      <c r="EB6" s="47" t="s">
        <v>257</v>
      </c>
      <c r="EC6" s="47" t="s">
        <v>258</v>
      </c>
      <c r="ED6" s="47" t="s">
        <v>259</v>
      </c>
      <c r="EE6" s="47" t="s">
        <v>260</v>
      </c>
      <c r="EF6" s="47" t="s">
        <v>261</v>
      </c>
      <c r="EG6" s="47" t="s">
        <v>262</v>
      </c>
      <c r="EH6" s="47" t="s">
        <v>263</v>
      </c>
      <c r="EI6" s="47" t="s">
        <v>264</v>
      </c>
      <c r="EJ6" s="47" t="s">
        <v>265</v>
      </c>
      <c r="EK6" s="47" t="s">
        <v>266</v>
      </c>
      <c r="EL6" s="47" t="s">
        <v>267</v>
      </c>
      <c r="EM6" s="47" t="s">
        <v>268</v>
      </c>
      <c r="EN6" s="47" t="s">
        <v>269</v>
      </c>
      <c r="EO6" s="47" t="s">
        <v>270</v>
      </c>
      <c r="EP6" s="47" t="s">
        <v>271</v>
      </c>
      <c r="EQ6" s="47" t="s">
        <v>272</v>
      </c>
      <c r="ER6" s="47" t="s">
        <v>273</v>
      </c>
      <c r="ES6" s="47" t="s">
        <v>274</v>
      </c>
      <c r="ET6" s="47" t="s">
        <v>275</v>
      </c>
      <c r="EU6" s="47" t="s">
        <v>276</v>
      </c>
      <c r="EV6" s="47" t="s">
        <v>277</v>
      </c>
      <c r="EW6" s="47" t="s">
        <v>278</v>
      </c>
      <c r="EX6" s="47" t="s">
        <v>279</v>
      </c>
      <c r="EY6" s="47" t="s">
        <v>280</v>
      </c>
      <c r="EZ6" s="47" t="s">
        <v>281</v>
      </c>
      <c r="FA6" s="47" t="s">
        <v>282</v>
      </c>
      <c r="FB6" s="47" t="s">
        <v>283</v>
      </c>
      <c r="FC6" s="47" t="s">
        <v>284</v>
      </c>
      <c r="FD6" s="47" t="s">
        <v>285</v>
      </c>
      <c r="FE6" s="47" t="s">
        <v>286</v>
      </c>
      <c r="FF6" s="47" t="s">
        <v>287</v>
      </c>
      <c r="FG6" s="47" t="s">
        <v>288</v>
      </c>
      <c r="FH6" s="47" t="s">
        <v>289</v>
      </c>
      <c r="FI6" s="47" t="s">
        <v>290</v>
      </c>
      <c r="FJ6" s="47" t="s">
        <v>291</v>
      </c>
      <c r="FK6" s="47" t="s">
        <v>292</v>
      </c>
      <c r="FL6" s="47" t="s">
        <v>293</v>
      </c>
      <c r="FM6" s="47" t="s">
        <v>294</v>
      </c>
    </row>
    <row r="7" spans="1:169" ht="22.5" outlineLevel="1" x14ac:dyDescent="0.25">
      <c r="A7" s="44">
        <v>300039337</v>
      </c>
      <c r="B7" s="5" t="s">
        <v>7</v>
      </c>
      <c r="C7" s="59">
        <v>2130.3368020156445</v>
      </c>
      <c r="D7" s="81">
        <v>4347564.4974999996</v>
      </c>
      <c r="E7" s="43">
        <v>2074.1666666666702</v>
      </c>
      <c r="F7" s="53">
        <v>1154.3333333333301</v>
      </c>
      <c r="G7" s="53">
        <v>1145</v>
      </c>
      <c r="H7" s="53">
        <v>650</v>
      </c>
      <c r="I7" s="53">
        <v>9.3333333333333339</v>
      </c>
      <c r="J7" s="53">
        <v>0</v>
      </c>
      <c r="K7" s="53">
        <v>302</v>
      </c>
      <c r="L7" s="53">
        <v>637</v>
      </c>
      <c r="M7" s="53">
        <v>215.33333333333334</v>
      </c>
      <c r="N7" s="53">
        <v>0.63975614261961944</v>
      </c>
      <c r="O7" s="53">
        <v>0.63458341030851662</v>
      </c>
      <c r="P7" s="53">
        <v>0.32613476983422091</v>
      </c>
      <c r="Q7" s="53">
        <v>5.1727323111029006E-3</v>
      </c>
      <c r="R7" s="53">
        <v>0</v>
      </c>
      <c r="S7" s="53">
        <v>9.6322915184151332E-3</v>
      </c>
      <c r="T7" s="53">
        <v>0.16737483835211528</v>
      </c>
      <c r="U7" s="53">
        <v>0.35303898023277297</v>
      </c>
      <c r="V7" s="53">
        <v>0.11934232403473122</v>
      </c>
      <c r="W7" s="55">
        <v>192.33333333333334</v>
      </c>
      <c r="X7" s="55">
        <v>42.666666666666664</v>
      </c>
      <c r="Y7" s="55">
        <v>4</v>
      </c>
      <c r="Z7" s="55">
        <v>63</v>
      </c>
      <c r="AA7" s="56"/>
      <c r="AB7" s="56">
        <v>40</v>
      </c>
      <c r="AC7" s="56">
        <v>47</v>
      </c>
      <c r="AD7" s="56">
        <v>550</v>
      </c>
      <c r="AE7" s="56">
        <v>0</v>
      </c>
      <c r="AF7" s="56">
        <v>0</v>
      </c>
      <c r="AG7" s="56">
        <v>0</v>
      </c>
      <c r="AH7" s="56">
        <v>0</v>
      </c>
      <c r="AI7" s="56">
        <v>215.33333333333334</v>
      </c>
      <c r="AJ7" s="56">
        <v>0</v>
      </c>
      <c r="AK7" s="56">
        <v>0</v>
      </c>
      <c r="AL7" s="56">
        <v>28.666666666666668</v>
      </c>
      <c r="AM7" s="56">
        <v>16</v>
      </c>
      <c r="AN7" s="56">
        <v>153</v>
      </c>
      <c r="AO7" s="56">
        <v>3.3333333333333335</v>
      </c>
      <c r="AP7" s="56">
        <v>0</v>
      </c>
      <c r="AQ7" s="56">
        <v>0</v>
      </c>
      <c r="AR7" s="56">
        <v>47.333333333333336</v>
      </c>
      <c r="AS7" s="56">
        <v>101.33333333333333</v>
      </c>
      <c r="AT7" s="56">
        <v>82</v>
      </c>
      <c r="AU7" s="56">
        <v>0</v>
      </c>
      <c r="AV7" s="56">
        <v>0</v>
      </c>
      <c r="AW7" s="56">
        <v>37.333333333333336</v>
      </c>
      <c r="AX7" s="56">
        <v>0</v>
      </c>
      <c r="AY7" s="56">
        <v>0</v>
      </c>
      <c r="AZ7" s="56">
        <v>112</v>
      </c>
      <c r="BA7" s="56">
        <v>50.333333333333336</v>
      </c>
      <c r="BB7" s="56">
        <v>0</v>
      </c>
      <c r="BC7" s="56">
        <v>166</v>
      </c>
      <c r="BD7" s="56">
        <v>292.66666666666669</v>
      </c>
      <c r="BE7" s="56">
        <v>22</v>
      </c>
      <c r="BF7" s="56">
        <v>16.333333333333332</v>
      </c>
      <c r="BG7" s="56">
        <v>165.33333333333334</v>
      </c>
      <c r="BH7" s="56">
        <v>150.33333333333334</v>
      </c>
      <c r="BI7" s="56">
        <v>190.66666666666666</v>
      </c>
      <c r="BJ7" s="56">
        <v>32.666666666666664</v>
      </c>
      <c r="BK7" s="56">
        <v>85.333333333333329</v>
      </c>
      <c r="BL7" s="56">
        <v>15</v>
      </c>
      <c r="BM7" s="56">
        <v>5.333333333333333</v>
      </c>
      <c r="BN7" s="56">
        <v>0</v>
      </c>
      <c r="BO7" s="56">
        <v>12.666666666666666</v>
      </c>
      <c r="BP7" s="56">
        <v>4</v>
      </c>
      <c r="BQ7" s="56">
        <v>46.666666666666664</v>
      </c>
      <c r="BR7" s="56">
        <v>48</v>
      </c>
      <c r="BS7" s="56">
        <v>40.333333333333336</v>
      </c>
      <c r="BT7" s="56">
        <v>18.666666666666668</v>
      </c>
      <c r="BU7" s="56">
        <v>107.66666666666667</v>
      </c>
      <c r="BV7" s="56">
        <v>0</v>
      </c>
      <c r="BW7" s="56">
        <v>20.666666666666668</v>
      </c>
      <c r="BX7" s="56">
        <v>72</v>
      </c>
      <c r="BY7" s="56">
        <v>154.66666666666666</v>
      </c>
      <c r="BZ7" s="56">
        <v>0</v>
      </c>
      <c r="CA7" s="56">
        <v>88.666666666666671</v>
      </c>
      <c r="CB7" s="56">
        <v>48.666666666666664</v>
      </c>
      <c r="CC7" s="57">
        <v>0.1065952336966562</v>
      </c>
      <c r="CD7" s="57">
        <v>2.3646776279327545E-2</v>
      </c>
      <c r="CE7" s="57">
        <v>2.2168852761869575E-3</v>
      </c>
      <c r="CF7" s="57">
        <v>3.4915943099944578E-2</v>
      </c>
      <c r="CG7" s="57">
        <v>0</v>
      </c>
      <c r="CH7" s="57">
        <v>2.2168852761869574E-2</v>
      </c>
      <c r="CI7" s="57">
        <v>2.604840199519675E-2</v>
      </c>
      <c r="CJ7" s="57">
        <v>0.30482172547570663</v>
      </c>
      <c r="CK7" s="57">
        <v>0</v>
      </c>
      <c r="CL7" s="57">
        <v>0</v>
      </c>
      <c r="CM7" s="57">
        <v>0</v>
      </c>
      <c r="CN7" s="57">
        <v>0</v>
      </c>
      <c r="CO7" s="57">
        <v>0.11934232403473122</v>
      </c>
      <c r="CP7" s="57">
        <v>0</v>
      </c>
      <c r="CQ7" s="57">
        <v>0</v>
      </c>
      <c r="CR7" s="58">
        <v>1.5887677812673195E-2</v>
      </c>
      <c r="CS7" s="58">
        <v>8.8675411047478298E-3</v>
      </c>
      <c r="CT7" s="58">
        <v>8.4795861814151122E-2</v>
      </c>
      <c r="CU7" s="58">
        <v>1.8474043968224646E-3</v>
      </c>
      <c r="CV7" s="58">
        <v>0</v>
      </c>
      <c r="CW7" s="58">
        <v>0</v>
      </c>
      <c r="CX7" s="58">
        <v>2.6233142434878998E-2</v>
      </c>
      <c r="CY7" s="58">
        <v>5.6161093663402918E-2</v>
      </c>
      <c r="CZ7" s="58">
        <v>4.5446148161832629E-2</v>
      </c>
      <c r="DA7" s="58">
        <v>0</v>
      </c>
      <c r="DB7" s="58">
        <v>0</v>
      </c>
      <c r="DC7" s="58">
        <v>2.0690929244411602E-2</v>
      </c>
      <c r="DD7" s="58">
        <v>0</v>
      </c>
      <c r="DE7" s="58">
        <v>0</v>
      </c>
      <c r="DF7" s="58">
        <v>6.207278773323481E-2</v>
      </c>
      <c r="DG7" s="58">
        <v>2.7895806392019214E-2</v>
      </c>
      <c r="DH7" s="58">
        <v>0</v>
      </c>
      <c r="DI7" s="57">
        <v>9.2000738961758727E-2</v>
      </c>
      <c r="DJ7" s="57">
        <v>0.1622021060410124</v>
      </c>
      <c r="DK7" s="57">
        <v>1.2192869019028265E-2</v>
      </c>
      <c r="DL7" s="57">
        <v>9.0522815444300762E-3</v>
      </c>
      <c r="DM7" s="57">
        <v>9.1631258082394251E-2</v>
      </c>
      <c r="DN7" s="57">
        <v>8.331793829669315E-2</v>
      </c>
      <c r="DO7" s="57">
        <v>0.10567153149824496</v>
      </c>
      <c r="DP7" s="57">
        <v>1.8104563088860152E-2</v>
      </c>
      <c r="DQ7" s="57">
        <v>4.729355255865509E-2</v>
      </c>
      <c r="DR7" s="57">
        <v>8.3133197857010906E-3</v>
      </c>
      <c r="DS7" s="57">
        <v>2.9558470349159431E-3</v>
      </c>
      <c r="DT7" s="57">
        <v>0</v>
      </c>
      <c r="DU7" s="57">
        <v>7.0201367079253648E-3</v>
      </c>
      <c r="DV7" s="57">
        <v>2.2168852761869575E-3</v>
      </c>
      <c r="DW7" s="57">
        <v>2.5863661555514502E-2</v>
      </c>
      <c r="DX7" s="57">
        <v>2.6602623314243488E-2</v>
      </c>
      <c r="DY7" s="57">
        <v>2.2353593201551822E-2</v>
      </c>
      <c r="DZ7" s="57">
        <v>1.0345464622205801E-2</v>
      </c>
      <c r="EA7" s="57">
        <v>5.9671162017365609E-2</v>
      </c>
      <c r="EB7" s="57">
        <v>0</v>
      </c>
      <c r="EC7" s="57">
        <v>1.1453907260299281E-2</v>
      </c>
      <c r="ED7" s="57">
        <v>3.9903934971365233E-2</v>
      </c>
      <c r="EE7" s="57">
        <v>8.5719564012562352E-2</v>
      </c>
      <c r="EF7" s="57">
        <v>0</v>
      </c>
      <c r="EG7" s="57">
        <v>4.9140956955477558E-2</v>
      </c>
      <c r="EH7" s="57">
        <v>2.6972104193607981E-2</v>
      </c>
      <c r="EI7" s="57">
        <v>1776781</v>
      </c>
      <c r="EJ7" s="57">
        <v>5</v>
      </c>
      <c r="EK7" s="57">
        <v>2</v>
      </c>
      <c r="EL7" s="57">
        <v>306</v>
      </c>
      <c r="EM7" s="57">
        <v>32817.56</v>
      </c>
      <c r="EN7" s="57">
        <v>21328.74</v>
      </c>
      <c r="EO7" s="57">
        <v>127</v>
      </c>
      <c r="EP7" s="57">
        <v>8</v>
      </c>
      <c r="EQ7" s="57">
        <v>30.07</v>
      </c>
      <c r="ER7" s="57">
        <v>0</v>
      </c>
      <c r="ES7" s="57">
        <v>0</v>
      </c>
      <c r="ET7" s="57">
        <v>90</v>
      </c>
      <c r="EU7" s="57">
        <v>984.72990947718461</v>
      </c>
      <c r="EV7" s="57">
        <v>2.7711065952336967E-3</v>
      </c>
      <c r="EW7" s="57">
        <v>1.1084426380934787E-3</v>
      </c>
      <c r="EX7" s="57">
        <v>0.16959172362830224</v>
      </c>
      <c r="EY7" s="57">
        <v>18.188191391095511</v>
      </c>
      <c r="EZ7" s="57">
        <v>11.820842416404952</v>
      </c>
      <c r="FA7" s="57">
        <v>7.0386107518935898E-2</v>
      </c>
      <c r="FB7" s="57">
        <v>4.4337705523739149E-3</v>
      </c>
      <c r="FC7" s="57">
        <v>1.6665435063735454E-2</v>
      </c>
      <c r="FD7" s="57">
        <v>0</v>
      </c>
      <c r="FE7" s="57">
        <v>0</v>
      </c>
      <c r="FF7" s="57">
        <v>4.9879918714206543E-2</v>
      </c>
      <c r="FG7" s="57">
        <v>0.64991851923177724</v>
      </c>
      <c r="FH7" s="57">
        <v>0.49790253655859179</v>
      </c>
      <c r="FI7" s="57">
        <v>3.1363939310777432E-2</v>
      </c>
      <c r="FJ7" s="57">
        <v>0.11788920688438469</v>
      </c>
      <c r="FK7" s="57">
        <v>0</v>
      </c>
      <c r="FL7" s="57">
        <v>0</v>
      </c>
      <c r="FM7" s="57">
        <v>0.35284431724624615</v>
      </c>
    </row>
    <row r="8" spans="1:169" ht="33.75" outlineLevel="1" x14ac:dyDescent="0.25">
      <c r="A8" s="44">
        <v>190961010</v>
      </c>
      <c r="B8" s="5" t="s">
        <v>8</v>
      </c>
      <c r="C8" s="59">
        <v>2965.2482602836453</v>
      </c>
      <c r="D8" s="81">
        <v>895965.04749999999</v>
      </c>
      <c r="E8" s="41">
        <v>308.58333333333331</v>
      </c>
      <c r="F8" s="54">
        <v>202.33333333333334</v>
      </c>
      <c r="G8" s="54">
        <v>202.33333333333334</v>
      </c>
      <c r="H8" s="54">
        <v>79</v>
      </c>
      <c r="I8" s="54">
        <v>0</v>
      </c>
      <c r="J8" s="54">
        <v>0</v>
      </c>
      <c r="K8" s="54">
        <v>0</v>
      </c>
      <c r="L8" s="54">
        <v>95</v>
      </c>
      <c r="M8" s="54">
        <v>107.33333333333333</v>
      </c>
      <c r="N8" s="54">
        <v>0.7191943127962086</v>
      </c>
      <c r="O8" s="54">
        <v>0.7191943127962086</v>
      </c>
      <c r="P8" s="54">
        <v>8.2715825223633591E-2</v>
      </c>
      <c r="Q8" s="54">
        <v>0</v>
      </c>
      <c r="R8" s="54">
        <v>0</v>
      </c>
      <c r="S8" s="54">
        <v>0</v>
      </c>
      <c r="T8" s="54">
        <v>0</v>
      </c>
      <c r="U8" s="54">
        <v>0.33767772511848343</v>
      </c>
      <c r="V8" s="54">
        <v>0.38151658767772512</v>
      </c>
      <c r="W8" s="55">
        <v>0</v>
      </c>
      <c r="X8" s="55">
        <v>0</v>
      </c>
      <c r="Y8" s="55">
        <v>0</v>
      </c>
      <c r="Z8" s="55">
        <v>0</v>
      </c>
      <c r="AA8" s="56"/>
      <c r="AB8" s="56">
        <v>32</v>
      </c>
      <c r="AC8" s="56">
        <v>0</v>
      </c>
      <c r="AD8" s="56">
        <v>63</v>
      </c>
      <c r="AE8" s="56">
        <v>0</v>
      </c>
      <c r="AF8" s="56">
        <v>0</v>
      </c>
      <c r="AG8" s="56">
        <v>0</v>
      </c>
      <c r="AH8" s="56">
        <v>0</v>
      </c>
      <c r="AI8" s="56">
        <v>107.33333333333333</v>
      </c>
      <c r="AJ8" s="56">
        <v>0</v>
      </c>
      <c r="AK8" s="56">
        <v>0</v>
      </c>
      <c r="AL8" s="56">
        <v>0</v>
      </c>
      <c r="AM8" s="56">
        <v>0</v>
      </c>
      <c r="AN8" s="56">
        <v>2</v>
      </c>
      <c r="AO8" s="56">
        <v>0</v>
      </c>
      <c r="AP8" s="56">
        <v>0</v>
      </c>
      <c r="AQ8" s="56">
        <v>0</v>
      </c>
      <c r="AR8" s="56">
        <v>9.6666666666666661</v>
      </c>
      <c r="AS8" s="56">
        <v>0</v>
      </c>
      <c r="AT8" s="56">
        <v>0</v>
      </c>
      <c r="AU8" s="56">
        <v>0</v>
      </c>
      <c r="AV8" s="56">
        <v>0</v>
      </c>
      <c r="AW8" s="56">
        <v>0</v>
      </c>
      <c r="AX8" s="56">
        <v>0</v>
      </c>
      <c r="AY8" s="56">
        <v>0</v>
      </c>
      <c r="AZ8" s="56">
        <v>58.666666666666664</v>
      </c>
      <c r="BA8" s="56">
        <v>0</v>
      </c>
      <c r="BB8" s="56">
        <v>0</v>
      </c>
      <c r="BC8" s="56">
        <v>0</v>
      </c>
      <c r="BD8" s="56">
        <v>24</v>
      </c>
      <c r="BE8" s="56">
        <v>3.3333333333333335</v>
      </c>
      <c r="BF8" s="56">
        <v>0</v>
      </c>
      <c r="BG8" s="56">
        <v>32</v>
      </c>
      <c r="BH8" s="56">
        <v>34.666666666666664</v>
      </c>
      <c r="BI8" s="56">
        <v>48.666666666666664</v>
      </c>
      <c r="BJ8" s="56">
        <v>15</v>
      </c>
      <c r="BK8" s="56">
        <v>0</v>
      </c>
      <c r="BL8" s="56">
        <v>0</v>
      </c>
      <c r="BM8" s="56">
        <v>18</v>
      </c>
      <c r="BN8" s="56">
        <v>0</v>
      </c>
      <c r="BO8" s="56">
        <v>26.666666666666668</v>
      </c>
      <c r="BP8" s="56">
        <v>0</v>
      </c>
      <c r="BQ8" s="56">
        <v>0</v>
      </c>
      <c r="BR8" s="56">
        <v>7</v>
      </c>
      <c r="BS8" s="56">
        <v>47.333333333333336</v>
      </c>
      <c r="BT8" s="56">
        <v>0</v>
      </c>
      <c r="BU8" s="56">
        <v>14.333333333333334</v>
      </c>
      <c r="BV8" s="56">
        <v>0</v>
      </c>
      <c r="BW8" s="56">
        <v>10.333333333333334</v>
      </c>
      <c r="BX8" s="56">
        <v>0</v>
      </c>
      <c r="BY8" s="56">
        <v>0</v>
      </c>
      <c r="BZ8" s="56">
        <v>0</v>
      </c>
      <c r="CA8" s="56">
        <v>0</v>
      </c>
      <c r="CB8" s="56">
        <v>0</v>
      </c>
      <c r="CC8" s="57">
        <v>0</v>
      </c>
      <c r="CD8" s="57">
        <v>0</v>
      </c>
      <c r="CE8" s="57">
        <v>0</v>
      </c>
      <c r="CF8" s="57">
        <v>0</v>
      </c>
      <c r="CG8" s="57">
        <v>0</v>
      </c>
      <c r="CH8" s="57">
        <v>0.11374407582938389</v>
      </c>
      <c r="CI8" s="57">
        <v>0</v>
      </c>
      <c r="CJ8" s="57">
        <v>0.22393364928909953</v>
      </c>
      <c r="CK8" s="57">
        <v>0</v>
      </c>
      <c r="CL8" s="57">
        <v>0</v>
      </c>
      <c r="CM8" s="57">
        <v>0</v>
      </c>
      <c r="CN8" s="57">
        <v>0</v>
      </c>
      <c r="CO8" s="57">
        <v>0.38151658767772512</v>
      </c>
      <c r="CP8" s="57">
        <v>0</v>
      </c>
      <c r="CQ8" s="57">
        <v>0</v>
      </c>
      <c r="CR8" s="58">
        <v>0</v>
      </c>
      <c r="CS8" s="58">
        <v>0</v>
      </c>
      <c r="CT8" s="58">
        <v>7.1090047393364934E-3</v>
      </c>
      <c r="CU8" s="58">
        <v>0</v>
      </c>
      <c r="CV8" s="58">
        <v>0</v>
      </c>
      <c r="CW8" s="58">
        <v>0</v>
      </c>
      <c r="CX8" s="58">
        <v>3.4360189573459717E-2</v>
      </c>
      <c r="CY8" s="58">
        <v>0</v>
      </c>
      <c r="CZ8" s="58">
        <v>0</v>
      </c>
      <c r="DA8" s="58">
        <v>0</v>
      </c>
      <c r="DB8" s="58">
        <v>0</v>
      </c>
      <c r="DC8" s="58">
        <v>0</v>
      </c>
      <c r="DD8" s="58">
        <v>0</v>
      </c>
      <c r="DE8" s="58">
        <v>0</v>
      </c>
      <c r="DF8" s="58">
        <v>0.20853080568720381</v>
      </c>
      <c r="DG8" s="58">
        <v>0</v>
      </c>
      <c r="DH8" s="58">
        <v>0</v>
      </c>
      <c r="DI8" s="57">
        <v>0</v>
      </c>
      <c r="DJ8" s="57">
        <v>8.5308056872037921E-2</v>
      </c>
      <c r="DK8" s="57">
        <v>1.1848341232227489E-2</v>
      </c>
      <c r="DL8" s="57">
        <v>0</v>
      </c>
      <c r="DM8" s="57">
        <v>0.11374407582938389</v>
      </c>
      <c r="DN8" s="57">
        <v>0.12322274881516587</v>
      </c>
      <c r="DO8" s="57">
        <v>0.17298578199052134</v>
      </c>
      <c r="DP8" s="57">
        <v>5.3317535545023699E-2</v>
      </c>
      <c r="DQ8" s="57">
        <v>0</v>
      </c>
      <c r="DR8" s="57">
        <v>0</v>
      </c>
      <c r="DS8" s="57">
        <v>6.3981042654028444E-2</v>
      </c>
      <c r="DT8" s="57">
        <v>0</v>
      </c>
      <c r="DU8" s="57">
        <v>9.4786729857819912E-2</v>
      </c>
      <c r="DV8" s="57">
        <v>0</v>
      </c>
      <c r="DW8" s="57">
        <v>0</v>
      </c>
      <c r="DX8" s="57">
        <v>2.4881516587677725E-2</v>
      </c>
      <c r="DY8" s="57">
        <v>0.16824644549763035</v>
      </c>
      <c r="DZ8" s="57">
        <v>0</v>
      </c>
      <c r="EA8" s="57">
        <v>5.0947867298578205E-2</v>
      </c>
      <c r="EB8" s="57">
        <v>0</v>
      </c>
      <c r="EC8" s="57">
        <v>3.6729857819905218E-2</v>
      </c>
      <c r="ED8" s="57">
        <v>0</v>
      </c>
      <c r="EE8" s="57">
        <v>0</v>
      </c>
      <c r="EF8" s="57">
        <v>0</v>
      </c>
      <c r="EG8" s="57">
        <v>0</v>
      </c>
      <c r="EH8" s="57">
        <v>0</v>
      </c>
      <c r="EI8" s="57">
        <v>845000</v>
      </c>
      <c r="EJ8" s="57">
        <v>1</v>
      </c>
      <c r="EK8" s="57">
        <v>1</v>
      </c>
      <c r="EL8" s="57">
        <v>185</v>
      </c>
      <c r="EM8" s="57">
        <v>6427.38</v>
      </c>
      <c r="EN8" s="57">
        <v>2723.53</v>
      </c>
      <c r="EO8" s="57">
        <v>21</v>
      </c>
      <c r="EP8" s="57">
        <v>4</v>
      </c>
      <c r="EQ8" s="57">
        <v>9.84</v>
      </c>
      <c r="ER8" s="57">
        <v>0</v>
      </c>
      <c r="ES8" s="57">
        <v>0</v>
      </c>
      <c r="ET8" s="57">
        <v>30.83</v>
      </c>
      <c r="EU8" s="57">
        <v>3003.5545023696686</v>
      </c>
      <c r="EV8" s="57">
        <v>3.5545023696682467E-3</v>
      </c>
      <c r="EW8" s="57">
        <v>3.5545023696682467E-3</v>
      </c>
      <c r="EX8" s="57">
        <v>0.65758293838862558</v>
      </c>
      <c r="EY8" s="57">
        <v>22.846137440758294</v>
      </c>
      <c r="EZ8" s="57">
        <v>9.6807938388625612</v>
      </c>
      <c r="FA8" s="57">
        <v>7.4644549763033183E-2</v>
      </c>
      <c r="FB8" s="57">
        <v>1.4218009478672987E-2</v>
      </c>
      <c r="FC8" s="57">
        <v>3.4976303317535547E-2</v>
      </c>
      <c r="FD8" s="57">
        <v>0</v>
      </c>
      <c r="FE8" s="57">
        <v>0</v>
      </c>
      <c r="FF8" s="57">
        <v>0.10958530805687204</v>
      </c>
      <c r="FG8" s="57">
        <v>0.42373875513817449</v>
      </c>
      <c r="FH8" s="57">
        <v>0.31978072179077205</v>
      </c>
      <c r="FI8" s="57">
        <v>6.0910613674432769E-2</v>
      </c>
      <c r="FJ8" s="57">
        <v>0.1498401096391046</v>
      </c>
      <c r="FK8" s="57">
        <v>0</v>
      </c>
      <c r="FL8" s="57">
        <v>0</v>
      </c>
      <c r="FM8" s="57">
        <v>0.46946855489569056</v>
      </c>
    </row>
    <row r="9" spans="1:169" ht="22.5" outlineLevel="1" x14ac:dyDescent="0.25">
      <c r="A9" s="44">
        <v>302643724</v>
      </c>
      <c r="B9" s="5" t="s">
        <v>9</v>
      </c>
      <c r="C9" s="59">
        <v>2422.4149758182571</v>
      </c>
      <c r="D9" s="81">
        <v>2219351.7400000002</v>
      </c>
      <c r="E9" s="41">
        <v>942.25000000000011</v>
      </c>
      <c r="F9" s="54">
        <v>627.33333333333337</v>
      </c>
      <c r="G9" s="54">
        <v>579</v>
      </c>
      <c r="H9" s="54">
        <v>134</v>
      </c>
      <c r="I9" s="54">
        <v>48.333333333333336</v>
      </c>
      <c r="J9" s="54">
        <v>0.33333333333333331</v>
      </c>
      <c r="K9" s="54">
        <v>39</v>
      </c>
      <c r="L9" s="54">
        <v>370</v>
      </c>
      <c r="M9" s="54">
        <v>218.33333333333334</v>
      </c>
      <c r="N9" s="54">
        <v>0.82399299474605958</v>
      </c>
      <c r="O9" s="54">
        <v>0.760507880910683</v>
      </c>
      <c r="P9" s="54">
        <v>0.21274169949158658</v>
      </c>
      <c r="Q9" s="54">
        <v>6.3485113835376528E-2</v>
      </c>
      <c r="R9" s="54">
        <v>4.3782837127845879E-4</v>
      </c>
      <c r="S9" s="54">
        <v>5.3135015416678949E-2</v>
      </c>
      <c r="T9" s="54">
        <v>5.122591943957968E-2</v>
      </c>
      <c r="U9" s="54">
        <v>0.48598949211908932</v>
      </c>
      <c r="V9" s="54">
        <v>0.28677758318739055</v>
      </c>
      <c r="W9" s="55">
        <v>0</v>
      </c>
      <c r="X9" s="55">
        <v>0</v>
      </c>
      <c r="Y9" s="55">
        <v>0</v>
      </c>
      <c r="Z9" s="55">
        <v>39</v>
      </c>
      <c r="AA9" s="56"/>
      <c r="AB9" s="56">
        <v>16</v>
      </c>
      <c r="AC9" s="56">
        <v>0</v>
      </c>
      <c r="AD9" s="56">
        <v>354</v>
      </c>
      <c r="AE9" s="56">
        <v>0</v>
      </c>
      <c r="AF9" s="56">
        <v>0</v>
      </c>
      <c r="AG9" s="56">
        <v>0</v>
      </c>
      <c r="AH9" s="56">
        <v>0</v>
      </c>
      <c r="AI9" s="56">
        <v>218.33333333333334</v>
      </c>
      <c r="AJ9" s="56">
        <v>0</v>
      </c>
      <c r="AK9" s="56">
        <v>0</v>
      </c>
      <c r="AL9" s="56">
        <v>2.6666666666666665</v>
      </c>
      <c r="AM9" s="56">
        <v>32.666666666666664</v>
      </c>
      <c r="AN9" s="56">
        <v>65.333333333333329</v>
      </c>
      <c r="AO9" s="56">
        <v>0</v>
      </c>
      <c r="AP9" s="56">
        <v>0</v>
      </c>
      <c r="AQ9" s="56">
        <v>0</v>
      </c>
      <c r="AR9" s="56">
        <v>34</v>
      </c>
      <c r="AS9" s="56">
        <v>0</v>
      </c>
      <c r="AT9" s="56">
        <v>27.333333333333332</v>
      </c>
      <c r="AU9" s="56">
        <v>0</v>
      </c>
      <c r="AV9" s="56">
        <v>0</v>
      </c>
      <c r="AW9" s="56">
        <v>0</v>
      </c>
      <c r="AX9" s="56">
        <v>0</v>
      </c>
      <c r="AY9" s="56">
        <v>0</v>
      </c>
      <c r="AZ9" s="56">
        <v>11.333333333333334</v>
      </c>
      <c r="BA9" s="56">
        <v>0</v>
      </c>
      <c r="BB9" s="56">
        <v>0</v>
      </c>
      <c r="BC9" s="56">
        <v>15</v>
      </c>
      <c r="BD9" s="56">
        <v>76.666666666666671</v>
      </c>
      <c r="BE9" s="56">
        <v>26</v>
      </c>
      <c r="BF9" s="56">
        <v>14.333333333333334</v>
      </c>
      <c r="BG9" s="56">
        <v>147</v>
      </c>
      <c r="BH9" s="56">
        <v>152.33333333333334</v>
      </c>
      <c r="BI9" s="56">
        <v>140.66666666666666</v>
      </c>
      <c r="BJ9" s="56">
        <v>17.333333333333332</v>
      </c>
      <c r="BK9" s="56">
        <v>0</v>
      </c>
      <c r="BL9" s="56">
        <v>0</v>
      </c>
      <c r="BM9" s="56">
        <v>0</v>
      </c>
      <c r="BN9" s="56">
        <v>0</v>
      </c>
      <c r="BO9" s="56">
        <v>38</v>
      </c>
      <c r="BP9" s="56">
        <v>0</v>
      </c>
      <c r="BQ9" s="56">
        <v>14</v>
      </c>
      <c r="BR9" s="56">
        <v>1.3333333333333333</v>
      </c>
      <c r="BS9" s="56">
        <v>34</v>
      </c>
      <c r="BT9" s="56">
        <v>0</v>
      </c>
      <c r="BU9" s="56">
        <v>11</v>
      </c>
      <c r="BV9" s="56">
        <v>0</v>
      </c>
      <c r="BW9" s="56">
        <v>8</v>
      </c>
      <c r="BX9" s="56">
        <v>8.3333333333333339</v>
      </c>
      <c r="BY9" s="56">
        <v>57.333333333333336</v>
      </c>
      <c r="BZ9" s="56">
        <v>0</v>
      </c>
      <c r="CA9" s="56">
        <v>0</v>
      </c>
      <c r="CB9" s="56">
        <v>0</v>
      </c>
      <c r="CC9" s="57">
        <v>0</v>
      </c>
      <c r="CD9" s="57">
        <v>0</v>
      </c>
      <c r="CE9" s="57">
        <v>0</v>
      </c>
      <c r="CF9" s="57">
        <v>5.122591943957968E-2</v>
      </c>
      <c r="CG9" s="57">
        <v>0</v>
      </c>
      <c r="CH9" s="57">
        <v>2.1015761821366025E-2</v>
      </c>
      <c r="CI9" s="57">
        <v>0</v>
      </c>
      <c r="CJ9" s="57">
        <v>0.46497373029772326</v>
      </c>
      <c r="CK9" s="57">
        <v>0</v>
      </c>
      <c r="CL9" s="57">
        <v>0</v>
      </c>
      <c r="CM9" s="57">
        <v>0</v>
      </c>
      <c r="CN9" s="57">
        <v>0</v>
      </c>
      <c r="CO9" s="57">
        <v>0.28677758318739055</v>
      </c>
      <c r="CP9" s="57">
        <v>0</v>
      </c>
      <c r="CQ9" s="57">
        <v>0</v>
      </c>
      <c r="CR9" s="58">
        <v>3.5026269702276703E-3</v>
      </c>
      <c r="CS9" s="58">
        <v>4.2907180385288964E-2</v>
      </c>
      <c r="CT9" s="58">
        <v>8.5814360770577927E-2</v>
      </c>
      <c r="CU9" s="58">
        <v>0</v>
      </c>
      <c r="CV9" s="58">
        <v>0</v>
      </c>
      <c r="CW9" s="58">
        <v>0</v>
      </c>
      <c r="CX9" s="58">
        <v>4.4658493870402799E-2</v>
      </c>
      <c r="CY9" s="58">
        <v>0</v>
      </c>
      <c r="CZ9" s="58">
        <v>3.5901926444833601E-2</v>
      </c>
      <c r="DA9" s="58">
        <v>0</v>
      </c>
      <c r="DB9" s="58">
        <v>0</v>
      </c>
      <c r="DC9" s="58">
        <v>0</v>
      </c>
      <c r="DD9" s="58">
        <v>0</v>
      </c>
      <c r="DE9" s="58">
        <v>0</v>
      </c>
      <c r="DF9" s="58">
        <v>1.4886164623467601E-2</v>
      </c>
      <c r="DG9" s="58">
        <v>0</v>
      </c>
      <c r="DH9" s="58">
        <v>0</v>
      </c>
      <c r="DI9" s="57">
        <v>1.9702276707530646E-2</v>
      </c>
      <c r="DJ9" s="57">
        <v>0.10070052539404553</v>
      </c>
      <c r="DK9" s="57">
        <v>3.4150612959719787E-2</v>
      </c>
      <c r="DL9" s="57">
        <v>1.8826619964973729E-2</v>
      </c>
      <c r="DM9" s="57">
        <v>0.19308231173380033</v>
      </c>
      <c r="DN9" s="57">
        <v>0.2000875656742557</v>
      </c>
      <c r="DO9" s="57">
        <v>0.1847635726795096</v>
      </c>
      <c r="DP9" s="57">
        <v>2.2767075306479857E-2</v>
      </c>
      <c r="DQ9" s="57">
        <v>0</v>
      </c>
      <c r="DR9" s="57">
        <v>0</v>
      </c>
      <c r="DS9" s="57">
        <v>0</v>
      </c>
      <c r="DT9" s="57">
        <v>0</v>
      </c>
      <c r="DU9" s="57">
        <v>4.9912434325744305E-2</v>
      </c>
      <c r="DV9" s="57">
        <v>0</v>
      </c>
      <c r="DW9" s="57">
        <v>1.8388791593695272E-2</v>
      </c>
      <c r="DX9" s="57">
        <v>1.7513134851138352E-3</v>
      </c>
      <c r="DY9" s="57">
        <v>4.4658493870402799E-2</v>
      </c>
      <c r="DZ9" s="57">
        <v>0</v>
      </c>
      <c r="EA9" s="57">
        <v>1.4448336252189142E-2</v>
      </c>
      <c r="EB9" s="57">
        <v>0</v>
      </c>
      <c r="EC9" s="57">
        <v>1.0507880910683012E-2</v>
      </c>
      <c r="ED9" s="57">
        <v>1.0945709281961471E-2</v>
      </c>
      <c r="EE9" s="57">
        <v>7.5306479859894915E-2</v>
      </c>
      <c r="EF9" s="57">
        <v>0</v>
      </c>
      <c r="EG9" s="57">
        <v>0</v>
      </c>
      <c r="EH9" s="57">
        <v>0</v>
      </c>
      <c r="EI9" s="57">
        <v>904441.5</v>
      </c>
      <c r="EJ9" s="57">
        <v>2</v>
      </c>
      <c r="EK9" s="57">
        <v>2</v>
      </c>
      <c r="EL9" s="57">
        <v>364</v>
      </c>
      <c r="EM9" s="57">
        <v>18034</v>
      </c>
      <c r="EN9" s="57">
        <v>13072</v>
      </c>
      <c r="EO9" s="57">
        <v>59</v>
      </c>
      <c r="EP9" s="57">
        <v>4</v>
      </c>
      <c r="EQ9" s="57">
        <v>17.05</v>
      </c>
      <c r="ER9" s="57">
        <v>0</v>
      </c>
      <c r="ES9" s="57">
        <v>5.34</v>
      </c>
      <c r="ET9" s="57">
        <v>46.7</v>
      </c>
      <c r="EU9" s="57">
        <v>1187.9704465849386</v>
      </c>
      <c r="EV9" s="57">
        <v>2.6269702276707531E-3</v>
      </c>
      <c r="EW9" s="57">
        <v>2.6269702276707531E-3</v>
      </c>
      <c r="EX9" s="57">
        <v>0.47810858143607704</v>
      </c>
      <c r="EY9" s="57">
        <v>23.687390542907178</v>
      </c>
      <c r="EZ9" s="57">
        <v>17.169877408056042</v>
      </c>
      <c r="FA9" s="57">
        <v>7.7495621716287211E-2</v>
      </c>
      <c r="FB9" s="57">
        <v>5.2539404553415062E-3</v>
      </c>
      <c r="FC9" s="57">
        <v>2.2394921190893171E-2</v>
      </c>
      <c r="FD9" s="57">
        <v>0</v>
      </c>
      <c r="FE9" s="57">
        <v>7.0140105078809103E-3</v>
      </c>
      <c r="FF9" s="57">
        <v>6.1339754816112084E-2</v>
      </c>
      <c r="FG9" s="57">
        <v>0.72485305533991351</v>
      </c>
      <c r="FH9" s="57">
        <v>0.4466651525475055</v>
      </c>
      <c r="FI9" s="57">
        <v>3.0282383223559695E-2</v>
      </c>
      <c r="FJ9" s="57">
        <v>0.12907865849042319</v>
      </c>
      <c r="FK9" s="57">
        <v>0</v>
      </c>
      <c r="FL9" s="57">
        <v>4.0426981603452192E-2</v>
      </c>
      <c r="FM9" s="57">
        <v>0.35354682413505945</v>
      </c>
    </row>
    <row r="10" spans="1:169" ht="22.5" outlineLevel="1" x14ac:dyDescent="0.25">
      <c r="A10" s="44">
        <v>190976966</v>
      </c>
      <c r="B10" s="5" t="s">
        <v>10</v>
      </c>
      <c r="C10" s="59">
        <v>2147.1585511712401</v>
      </c>
      <c r="D10" s="81">
        <v>2236405.0474999999</v>
      </c>
      <c r="E10" s="41">
        <v>1069.1666666666667</v>
      </c>
      <c r="F10" s="54">
        <v>759</v>
      </c>
      <c r="G10" s="54">
        <v>758</v>
      </c>
      <c r="H10" s="54">
        <v>124</v>
      </c>
      <c r="I10" s="54">
        <v>1</v>
      </c>
      <c r="J10" s="54">
        <v>0</v>
      </c>
      <c r="K10" s="54">
        <v>90.333333333333329</v>
      </c>
      <c r="L10" s="54">
        <v>376.66666666666669</v>
      </c>
      <c r="M10" s="54">
        <v>292</v>
      </c>
      <c r="N10" s="54">
        <v>0.85956964892412235</v>
      </c>
      <c r="O10" s="54">
        <v>0.85843714609286526</v>
      </c>
      <c r="P10" s="54">
        <v>6.0393138846853059E-2</v>
      </c>
      <c r="Q10" s="54">
        <v>1.1325028312570782E-3</v>
      </c>
      <c r="R10" s="54">
        <v>0</v>
      </c>
      <c r="S10" s="54">
        <v>3.6320258161311647E-4</v>
      </c>
      <c r="T10" s="54">
        <v>0.10230275575688939</v>
      </c>
      <c r="U10" s="54">
        <v>0.4265760664401661</v>
      </c>
      <c r="V10" s="54">
        <v>0.33069082672706684</v>
      </c>
      <c r="W10" s="55">
        <v>85.666666666666671</v>
      </c>
      <c r="X10" s="55">
        <v>0</v>
      </c>
      <c r="Y10" s="55">
        <v>4.666666666666667</v>
      </c>
      <c r="Z10" s="55">
        <v>0</v>
      </c>
      <c r="AA10" s="56"/>
      <c r="AB10" s="56">
        <v>40</v>
      </c>
      <c r="AC10" s="56">
        <v>15</v>
      </c>
      <c r="AD10" s="56">
        <v>321.66666666666669</v>
      </c>
      <c r="AE10" s="56">
        <v>0</v>
      </c>
      <c r="AF10" s="56">
        <v>0</v>
      </c>
      <c r="AG10" s="56">
        <v>0</v>
      </c>
      <c r="AH10" s="56">
        <v>0</v>
      </c>
      <c r="AI10" s="56">
        <v>292</v>
      </c>
      <c r="AJ10" s="56">
        <v>0</v>
      </c>
      <c r="AK10" s="56">
        <v>0</v>
      </c>
      <c r="AL10" s="56">
        <v>7.333333333333333</v>
      </c>
      <c r="AM10" s="56">
        <v>0</v>
      </c>
      <c r="AN10" s="56">
        <v>9.3333333333333339</v>
      </c>
      <c r="AO10" s="56">
        <v>0</v>
      </c>
      <c r="AP10" s="56">
        <v>0</v>
      </c>
      <c r="AQ10" s="56">
        <v>0</v>
      </c>
      <c r="AR10" s="56">
        <v>0</v>
      </c>
      <c r="AS10" s="56">
        <v>0</v>
      </c>
      <c r="AT10" s="56">
        <v>0</v>
      </c>
      <c r="AU10" s="56">
        <v>0</v>
      </c>
      <c r="AV10" s="56">
        <v>0</v>
      </c>
      <c r="AW10" s="56">
        <v>0</v>
      </c>
      <c r="AX10" s="56">
        <v>0.66666666666666663</v>
      </c>
      <c r="AY10" s="56">
        <v>0</v>
      </c>
      <c r="AZ10" s="56">
        <v>65.666666666666671</v>
      </c>
      <c r="BA10" s="56">
        <v>0.66666666666666663</v>
      </c>
      <c r="BB10" s="56">
        <v>0.33333333333333331</v>
      </c>
      <c r="BC10" s="56">
        <v>107</v>
      </c>
      <c r="BD10" s="56">
        <v>114.33333333333333</v>
      </c>
      <c r="BE10" s="56">
        <v>58.333333333333336</v>
      </c>
      <c r="BF10" s="56">
        <v>15.666666666666666</v>
      </c>
      <c r="BG10" s="56">
        <v>207.33333333333334</v>
      </c>
      <c r="BH10" s="56">
        <v>88.333333333333329</v>
      </c>
      <c r="BI10" s="56">
        <v>133</v>
      </c>
      <c r="BJ10" s="56">
        <v>19.666666666666668</v>
      </c>
      <c r="BK10" s="56">
        <v>5</v>
      </c>
      <c r="BL10" s="56">
        <v>0</v>
      </c>
      <c r="BM10" s="56">
        <v>0</v>
      </c>
      <c r="BN10" s="56">
        <v>0</v>
      </c>
      <c r="BO10" s="56">
        <v>10.333333333333334</v>
      </c>
      <c r="BP10" s="56">
        <v>20</v>
      </c>
      <c r="BQ10" s="56">
        <v>14</v>
      </c>
      <c r="BR10" s="56">
        <v>18.666666666666668</v>
      </c>
      <c r="BS10" s="56">
        <v>0</v>
      </c>
      <c r="BT10" s="56">
        <v>1.3333333333333333</v>
      </c>
      <c r="BU10" s="56">
        <v>42.666666666666664</v>
      </c>
      <c r="BV10" s="56">
        <v>9.6666666666666661</v>
      </c>
      <c r="BW10" s="56">
        <v>7.333333333333333</v>
      </c>
      <c r="BX10" s="56">
        <v>5.333333333333333</v>
      </c>
      <c r="BY10" s="56">
        <v>5</v>
      </c>
      <c r="BZ10" s="56">
        <v>0</v>
      </c>
      <c r="CA10" s="56">
        <v>0</v>
      </c>
      <c r="CB10" s="56">
        <v>0</v>
      </c>
      <c r="CC10" s="57">
        <v>9.701774254435637E-2</v>
      </c>
      <c r="CD10" s="57">
        <v>0</v>
      </c>
      <c r="CE10" s="57">
        <v>5.2850132125330318E-3</v>
      </c>
      <c r="CF10" s="57">
        <v>0</v>
      </c>
      <c r="CG10" s="57">
        <v>0</v>
      </c>
      <c r="CH10" s="57">
        <v>4.5300113250283124E-2</v>
      </c>
      <c r="CI10" s="57">
        <v>1.698754246885617E-2</v>
      </c>
      <c r="CJ10" s="57">
        <v>0.3642884107210268</v>
      </c>
      <c r="CK10" s="57">
        <v>0</v>
      </c>
      <c r="CL10" s="57">
        <v>0</v>
      </c>
      <c r="CM10" s="57">
        <v>0</v>
      </c>
      <c r="CN10" s="57">
        <v>0</v>
      </c>
      <c r="CO10" s="57">
        <v>0.33069082672706684</v>
      </c>
      <c r="CP10" s="57">
        <v>0</v>
      </c>
      <c r="CQ10" s="57">
        <v>0</v>
      </c>
      <c r="CR10" s="58">
        <v>8.3050207625519068E-3</v>
      </c>
      <c r="CS10" s="58">
        <v>0</v>
      </c>
      <c r="CT10" s="58">
        <v>1.0570026425066064E-2</v>
      </c>
      <c r="CU10" s="58">
        <v>0</v>
      </c>
      <c r="CV10" s="58">
        <v>0</v>
      </c>
      <c r="CW10" s="58">
        <v>0</v>
      </c>
      <c r="CX10" s="58">
        <v>0</v>
      </c>
      <c r="CY10" s="58">
        <v>0</v>
      </c>
      <c r="CZ10" s="58">
        <v>0</v>
      </c>
      <c r="DA10" s="58">
        <v>0</v>
      </c>
      <c r="DB10" s="58">
        <v>0</v>
      </c>
      <c r="DC10" s="58">
        <v>0</v>
      </c>
      <c r="DD10" s="58">
        <v>7.5500188750471874E-4</v>
      </c>
      <c r="DE10" s="58">
        <v>0</v>
      </c>
      <c r="DF10" s="58">
        <v>7.4367685919214804E-2</v>
      </c>
      <c r="DG10" s="58">
        <v>7.5500188750471874E-4</v>
      </c>
      <c r="DH10" s="58">
        <v>3.7750094375235937E-4</v>
      </c>
      <c r="DI10" s="57">
        <v>0.12117780294450736</v>
      </c>
      <c r="DJ10" s="57">
        <v>0.12948282370705927</v>
      </c>
      <c r="DK10" s="57">
        <v>6.6062665156662898E-2</v>
      </c>
      <c r="DL10" s="57">
        <v>1.7742544356360891E-2</v>
      </c>
      <c r="DM10" s="57">
        <v>0.23480558701396756</v>
      </c>
      <c r="DN10" s="57">
        <v>0.10003775009437522</v>
      </c>
      <c r="DO10" s="57">
        <v>0.15062287655719139</v>
      </c>
      <c r="DP10" s="57">
        <v>2.2272555681389205E-2</v>
      </c>
      <c r="DQ10" s="57">
        <v>5.6625141562853904E-3</v>
      </c>
      <c r="DR10" s="57">
        <v>0</v>
      </c>
      <c r="DS10" s="57">
        <v>0</v>
      </c>
      <c r="DT10" s="57">
        <v>0</v>
      </c>
      <c r="DU10" s="57">
        <v>1.1702529256323141E-2</v>
      </c>
      <c r="DV10" s="57">
        <v>2.2650056625141562E-2</v>
      </c>
      <c r="DW10" s="57">
        <v>1.5855039637599093E-2</v>
      </c>
      <c r="DX10" s="57">
        <v>2.1140052850132127E-2</v>
      </c>
      <c r="DY10" s="57">
        <v>0</v>
      </c>
      <c r="DZ10" s="57">
        <v>1.5100037750094375E-3</v>
      </c>
      <c r="EA10" s="57">
        <v>4.8320120800301999E-2</v>
      </c>
      <c r="EB10" s="57">
        <v>1.0947527368818421E-2</v>
      </c>
      <c r="EC10" s="57">
        <v>8.3050207625519068E-3</v>
      </c>
      <c r="ED10" s="57">
        <v>6.0400151000377499E-3</v>
      </c>
      <c r="EE10" s="57">
        <v>5.6625141562853904E-3</v>
      </c>
      <c r="EF10" s="57">
        <v>0</v>
      </c>
      <c r="EG10" s="57">
        <v>0</v>
      </c>
      <c r="EH10" s="57">
        <v>0</v>
      </c>
      <c r="EI10" s="57">
        <v>425363</v>
      </c>
      <c r="EJ10" s="57">
        <v>3</v>
      </c>
      <c r="EK10" s="57">
        <v>3</v>
      </c>
      <c r="EL10" s="57">
        <v>289</v>
      </c>
      <c r="EM10" s="57">
        <v>13781.608</v>
      </c>
      <c r="EN10" s="57">
        <v>7285.8280000000004</v>
      </c>
      <c r="EO10" s="57">
        <v>89</v>
      </c>
      <c r="EP10" s="57">
        <v>4</v>
      </c>
      <c r="EQ10" s="57">
        <v>23</v>
      </c>
      <c r="ER10" s="57">
        <v>0</v>
      </c>
      <c r="ES10" s="57">
        <v>0</v>
      </c>
      <c r="ET10" s="57">
        <v>50</v>
      </c>
      <c r="EU10" s="57">
        <v>481.72480181200456</v>
      </c>
      <c r="EV10" s="57">
        <v>3.3975084937712344E-3</v>
      </c>
      <c r="EW10" s="57">
        <v>3.3975084937712344E-3</v>
      </c>
      <c r="EX10" s="57">
        <v>0.3272933182332956</v>
      </c>
      <c r="EY10" s="57">
        <v>15.607710079275199</v>
      </c>
      <c r="EZ10" s="57">
        <v>8.2512208380520953</v>
      </c>
      <c r="FA10" s="57">
        <v>0.10079275198187995</v>
      </c>
      <c r="FB10" s="57">
        <v>4.5300113250283129E-3</v>
      </c>
      <c r="FC10" s="57">
        <v>2.6047565118912798E-2</v>
      </c>
      <c r="FD10" s="57">
        <v>0</v>
      </c>
      <c r="FE10" s="57">
        <v>0</v>
      </c>
      <c r="FF10" s="57">
        <v>5.6625141562853906E-2</v>
      </c>
      <c r="FG10" s="57">
        <v>0.52866312842449159</v>
      </c>
      <c r="FH10" s="57">
        <v>0.53614457831325302</v>
      </c>
      <c r="FI10" s="57">
        <v>2.4096385542168676E-2</v>
      </c>
      <c r="FJ10" s="57">
        <v>0.13855421686746988</v>
      </c>
      <c r="FK10" s="57">
        <v>0</v>
      </c>
      <c r="FL10" s="57">
        <v>0</v>
      </c>
      <c r="FM10" s="57">
        <v>0.30120481927710846</v>
      </c>
    </row>
    <row r="11" spans="1:169" ht="22.5" outlineLevel="1" x14ac:dyDescent="0.25">
      <c r="A11" s="44">
        <v>111964563</v>
      </c>
      <c r="B11" s="5" t="s">
        <v>11</v>
      </c>
      <c r="C11" s="59">
        <v>2021.762515931925</v>
      </c>
      <c r="D11" s="81">
        <v>1143183.58</v>
      </c>
      <c r="E11" s="41">
        <v>574.66666666666663</v>
      </c>
      <c r="F11" s="54">
        <v>370.66666666666669</v>
      </c>
      <c r="G11" s="54">
        <v>370.66666666666669</v>
      </c>
      <c r="H11" s="54">
        <v>121</v>
      </c>
      <c r="I11" s="54">
        <v>0</v>
      </c>
      <c r="J11" s="54">
        <v>0</v>
      </c>
      <c r="K11" s="54">
        <v>0</v>
      </c>
      <c r="L11" s="54">
        <v>198.66666666666666</v>
      </c>
      <c r="M11" s="54">
        <v>172</v>
      </c>
      <c r="N11" s="54">
        <v>0.75389830508474576</v>
      </c>
      <c r="O11" s="54">
        <v>0.75389830508474576</v>
      </c>
      <c r="P11" s="54">
        <v>0.17499150654903786</v>
      </c>
      <c r="Q11" s="54">
        <v>0</v>
      </c>
      <c r="R11" s="54">
        <v>0</v>
      </c>
      <c r="S11" s="54">
        <v>0</v>
      </c>
      <c r="T11" s="54">
        <v>0</v>
      </c>
      <c r="U11" s="54">
        <v>0.40406779661016945</v>
      </c>
      <c r="V11" s="54">
        <v>0.34983050847457625</v>
      </c>
      <c r="W11" s="55">
        <v>0</v>
      </c>
      <c r="X11" s="55">
        <v>0</v>
      </c>
      <c r="Y11" s="55">
        <v>0</v>
      </c>
      <c r="Z11" s="55">
        <v>0</v>
      </c>
      <c r="AA11" s="56"/>
      <c r="AB11" s="56">
        <v>0</v>
      </c>
      <c r="AC11" s="56">
        <v>0</v>
      </c>
      <c r="AD11" s="56">
        <v>198.66666666666666</v>
      </c>
      <c r="AE11" s="56">
        <v>0</v>
      </c>
      <c r="AF11" s="56">
        <v>0</v>
      </c>
      <c r="AG11" s="56">
        <v>0</v>
      </c>
      <c r="AH11" s="56">
        <v>0</v>
      </c>
      <c r="AI11" s="56">
        <v>172</v>
      </c>
      <c r="AJ11" s="56">
        <v>0</v>
      </c>
      <c r="AK11" s="56">
        <v>0</v>
      </c>
      <c r="AL11" s="56">
        <v>0</v>
      </c>
      <c r="AM11" s="56">
        <v>10.666666666666666</v>
      </c>
      <c r="AN11" s="56">
        <v>38</v>
      </c>
      <c r="AO11" s="56">
        <v>0</v>
      </c>
      <c r="AP11" s="56">
        <v>0</v>
      </c>
      <c r="AQ11" s="56">
        <v>0</v>
      </c>
      <c r="AR11" s="56">
        <v>0</v>
      </c>
      <c r="AS11" s="56">
        <v>0</v>
      </c>
      <c r="AT11" s="56">
        <v>0</v>
      </c>
      <c r="AU11" s="56">
        <v>0</v>
      </c>
      <c r="AV11" s="56">
        <v>0</v>
      </c>
      <c r="AW11" s="56">
        <v>0</v>
      </c>
      <c r="AX11" s="56">
        <v>0</v>
      </c>
      <c r="AY11" s="56">
        <v>0</v>
      </c>
      <c r="AZ11" s="56">
        <v>37.666666666666664</v>
      </c>
      <c r="BA11" s="56">
        <v>5.333333333333333</v>
      </c>
      <c r="BB11" s="56">
        <v>0</v>
      </c>
      <c r="BC11" s="56">
        <v>0</v>
      </c>
      <c r="BD11" s="56">
        <v>98</v>
      </c>
      <c r="BE11" s="56">
        <v>4</v>
      </c>
      <c r="BF11" s="56">
        <v>0</v>
      </c>
      <c r="BG11" s="56">
        <v>120.66666666666667</v>
      </c>
      <c r="BH11" s="56">
        <v>51</v>
      </c>
      <c r="BI11" s="56">
        <v>93.333333333333329</v>
      </c>
      <c r="BJ11" s="56">
        <v>0</v>
      </c>
      <c r="BK11" s="56">
        <v>3.6666666666666665</v>
      </c>
      <c r="BL11" s="56">
        <v>0</v>
      </c>
      <c r="BM11" s="56">
        <v>0</v>
      </c>
      <c r="BN11" s="56">
        <v>0</v>
      </c>
      <c r="BO11" s="56">
        <v>0</v>
      </c>
      <c r="BP11" s="56">
        <v>37.333333333333336</v>
      </c>
      <c r="BQ11" s="56">
        <v>33.333333333333336</v>
      </c>
      <c r="BR11" s="56">
        <v>0</v>
      </c>
      <c r="BS11" s="56">
        <v>0</v>
      </c>
      <c r="BT11" s="56">
        <v>0</v>
      </c>
      <c r="BU11" s="56">
        <v>34.666666666666664</v>
      </c>
      <c r="BV11" s="56">
        <v>5</v>
      </c>
      <c r="BW11" s="56">
        <v>0</v>
      </c>
      <c r="BX11" s="56">
        <v>10.666666666666666</v>
      </c>
      <c r="BY11" s="56">
        <v>0</v>
      </c>
      <c r="BZ11" s="56">
        <v>0</v>
      </c>
      <c r="CA11" s="56">
        <v>0</v>
      </c>
      <c r="CB11" s="56">
        <v>0</v>
      </c>
      <c r="CC11" s="57">
        <v>0</v>
      </c>
      <c r="CD11" s="57">
        <v>0</v>
      </c>
      <c r="CE11" s="57">
        <v>0</v>
      </c>
      <c r="CF11" s="57">
        <v>0</v>
      </c>
      <c r="CG11" s="57">
        <v>0</v>
      </c>
      <c r="CH11" s="57">
        <v>0</v>
      </c>
      <c r="CI11" s="57">
        <v>0</v>
      </c>
      <c r="CJ11" s="57">
        <v>0.40406779661016945</v>
      </c>
      <c r="CK11" s="57">
        <v>0</v>
      </c>
      <c r="CL11" s="57">
        <v>0</v>
      </c>
      <c r="CM11" s="57">
        <v>0</v>
      </c>
      <c r="CN11" s="57">
        <v>0</v>
      </c>
      <c r="CO11" s="57">
        <v>0.34983050847457625</v>
      </c>
      <c r="CP11" s="57">
        <v>0</v>
      </c>
      <c r="CQ11" s="57">
        <v>0</v>
      </c>
      <c r="CR11" s="58">
        <v>0</v>
      </c>
      <c r="CS11" s="58">
        <v>2.1694915254237286E-2</v>
      </c>
      <c r="CT11" s="58">
        <v>7.7288135593220342E-2</v>
      </c>
      <c r="CU11" s="58">
        <v>0</v>
      </c>
      <c r="CV11" s="58">
        <v>0</v>
      </c>
      <c r="CW11" s="58">
        <v>0</v>
      </c>
      <c r="CX11" s="58">
        <v>0</v>
      </c>
      <c r="CY11" s="58">
        <v>0</v>
      </c>
      <c r="CZ11" s="58">
        <v>0</v>
      </c>
      <c r="DA11" s="58">
        <v>0</v>
      </c>
      <c r="DB11" s="58">
        <v>0</v>
      </c>
      <c r="DC11" s="58">
        <v>0</v>
      </c>
      <c r="DD11" s="58">
        <v>0</v>
      </c>
      <c r="DE11" s="58">
        <v>0</v>
      </c>
      <c r="DF11" s="58">
        <v>7.6610169491525409E-2</v>
      </c>
      <c r="DG11" s="58">
        <v>1.0847457627118643E-2</v>
      </c>
      <c r="DH11" s="58">
        <v>0</v>
      </c>
      <c r="DI11" s="57">
        <v>0</v>
      </c>
      <c r="DJ11" s="57">
        <v>0.19932203389830508</v>
      </c>
      <c r="DK11" s="57">
        <v>8.1355932203389832E-3</v>
      </c>
      <c r="DL11" s="57">
        <v>0</v>
      </c>
      <c r="DM11" s="57">
        <v>0.24542372881355931</v>
      </c>
      <c r="DN11" s="57">
        <v>0.10372881355932204</v>
      </c>
      <c r="DO11" s="57">
        <v>0.18983050847457625</v>
      </c>
      <c r="DP11" s="57">
        <v>0</v>
      </c>
      <c r="DQ11" s="57">
        <v>7.4576271186440673E-3</v>
      </c>
      <c r="DR11" s="57">
        <v>0</v>
      </c>
      <c r="DS11" s="57">
        <v>0</v>
      </c>
      <c r="DT11" s="57">
        <v>0</v>
      </c>
      <c r="DU11" s="57">
        <v>0</v>
      </c>
      <c r="DV11" s="57">
        <v>7.5932203389830505E-2</v>
      </c>
      <c r="DW11" s="57">
        <v>6.7796610169491525E-2</v>
      </c>
      <c r="DX11" s="57">
        <v>0</v>
      </c>
      <c r="DY11" s="57">
        <v>0</v>
      </c>
      <c r="DZ11" s="57">
        <v>0</v>
      </c>
      <c r="EA11" s="57">
        <v>7.0508474576271185E-2</v>
      </c>
      <c r="EB11" s="57">
        <v>1.0169491525423728E-2</v>
      </c>
      <c r="EC11" s="57">
        <v>0</v>
      </c>
      <c r="ED11" s="57">
        <v>2.1694915254237286E-2</v>
      </c>
      <c r="EE11" s="57">
        <v>0</v>
      </c>
      <c r="EF11" s="57">
        <v>0</v>
      </c>
      <c r="EG11" s="57">
        <v>0</v>
      </c>
      <c r="EH11" s="57">
        <v>0</v>
      </c>
      <c r="EI11" s="57">
        <v>834000</v>
      </c>
      <c r="EJ11" s="57">
        <v>1</v>
      </c>
      <c r="EK11" s="57">
        <v>1</v>
      </c>
      <c r="EL11" s="57">
        <v>0</v>
      </c>
      <c r="EM11" s="57">
        <v>6512.41</v>
      </c>
      <c r="EN11" s="57">
        <v>5460.63</v>
      </c>
      <c r="EO11" s="57">
        <v>33</v>
      </c>
      <c r="EP11" s="57">
        <v>4</v>
      </c>
      <c r="EQ11" s="57">
        <v>14</v>
      </c>
      <c r="ER11" s="57">
        <v>0</v>
      </c>
      <c r="ES11" s="57">
        <v>0</v>
      </c>
      <c r="ET11" s="57">
        <v>17</v>
      </c>
      <c r="EU11" s="57">
        <v>1696.2711864406779</v>
      </c>
      <c r="EV11" s="57">
        <v>2.0338983050847458E-3</v>
      </c>
      <c r="EW11" s="57">
        <v>2.0338983050847458E-3</v>
      </c>
      <c r="EX11" s="57">
        <v>0</v>
      </c>
      <c r="EY11" s="57">
        <v>13.245579661016949</v>
      </c>
      <c r="EZ11" s="57">
        <v>11.106366101694915</v>
      </c>
      <c r="FA11" s="57">
        <v>6.7118644067796607E-2</v>
      </c>
      <c r="FB11" s="57">
        <v>8.1355932203389832E-3</v>
      </c>
      <c r="FC11" s="57">
        <v>2.8474576271186439E-2</v>
      </c>
      <c r="FD11" s="57">
        <v>0</v>
      </c>
      <c r="FE11" s="57">
        <v>0</v>
      </c>
      <c r="FF11" s="57">
        <v>3.4576271186440674E-2</v>
      </c>
      <c r="FG11" s="57">
        <v>0.83849604063626215</v>
      </c>
      <c r="FH11" s="57">
        <v>0.48529411764705882</v>
      </c>
      <c r="FI11" s="57">
        <v>5.8823529411764705E-2</v>
      </c>
      <c r="FJ11" s="57">
        <v>0.20588235294117646</v>
      </c>
      <c r="FK11" s="57">
        <v>0</v>
      </c>
      <c r="FL11" s="57">
        <v>0</v>
      </c>
      <c r="FM11" s="57">
        <v>0.25</v>
      </c>
    </row>
    <row r="12" spans="1:169" ht="22.5" outlineLevel="1" x14ac:dyDescent="0.25">
      <c r="A12" s="44">
        <v>190804219</v>
      </c>
      <c r="B12" s="5" t="s">
        <v>12</v>
      </c>
      <c r="C12" s="59">
        <v>5038.8638116410402</v>
      </c>
      <c r="D12" s="81">
        <v>1812325.5974999999</v>
      </c>
      <c r="E12" s="41">
        <v>378</v>
      </c>
      <c r="F12" s="54">
        <v>236</v>
      </c>
      <c r="G12" s="54">
        <v>236</v>
      </c>
      <c r="H12" s="54">
        <v>76.333333333333329</v>
      </c>
      <c r="I12" s="54">
        <v>0</v>
      </c>
      <c r="J12" s="54">
        <v>0</v>
      </c>
      <c r="K12" s="54">
        <v>3.3333333333333335</v>
      </c>
      <c r="L12" s="54">
        <v>228.33333333333334</v>
      </c>
      <c r="M12" s="54">
        <v>4.333333333333333</v>
      </c>
      <c r="N12" s="54">
        <v>0.75560298826040562</v>
      </c>
      <c r="O12" s="54">
        <v>0.75560298826040562</v>
      </c>
      <c r="P12" s="54">
        <v>0.22254204805313937</v>
      </c>
      <c r="Q12" s="54">
        <v>0</v>
      </c>
      <c r="R12" s="54">
        <v>0</v>
      </c>
      <c r="S12" s="54">
        <v>0</v>
      </c>
      <c r="T12" s="54">
        <v>1.0672358591248668E-2</v>
      </c>
      <c r="U12" s="54">
        <v>0.73105656350053372</v>
      </c>
      <c r="V12" s="54">
        <v>1.3874066168623266E-2</v>
      </c>
      <c r="W12" s="55">
        <v>0</v>
      </c>
      <c r="X12" s="55">
        <v>0</v>
      </c>
      <c r="Y12" s="55">
        <v>3.3333333333333335</v>
      </c>
      <c r="Z12" s="55">
        <v>0</v>
      </c>
      <c r="AA12" s="56"/>
      <c r="AB12" s="56">
        <v>29.333333333333332</v>
      </c>
      <c r="AC12" s="56">
        <v>0</v>
      </c>
      <c r="AD12" s="56">
        <v>199</v>
      </c>
      <c r="AE12" s="56">
        <v>0</v>
      </c>
      <c r="AF12" s="56">
        <v>0</v>
      </c>
      <c r="AG12" s="56">
        <v>0</v>
      </c>
      <c r="AH12" s="56">
        <v>0</v>
      </c>
      <c r="AI12" s="56">
        <v>4.333333333333333</v>
      </c>
      <c r="AJ12" s="56">
        <v>0</v>
      </c>
      <c r="AK12" s="56">
        <v>0</v>
      </c>
      <c r="AL12" s="56">
        <v>0</v>
      </c>
      <c r="AM12" s="56">
        <v>0</v>
      </c>
      <c r="AN12" s="56">
        <v>12</v>
      </c>
      <c r="AO12" s="56">
        <v>0</v>
      </c>
      <c r="AP12" s="56">
        <v>0</v>
      </c>
      <c r="AQ12" s="56">
        <v>0</v>
      </c>
      <c r="AR12" s="56">
        <v>32</v>
      </c>
      <c r="AS12" s="56">
        <v>0</v>
      </c>
      <c r="AT12" s="56">
        <v>0</v>
      </c>
      <c r="AU12" s="56">
        <v>0</v>
      </c>
      <c r="AV12" s="56">
        <v>0</v>
      </c>
      <c r="AW12" s="56">
        <v>0</v>
      </c>
      <c r="AX12" s="56">
        <v>0</v>
      </c>
      <c r="AY12" s="56">
        <v>0</v>
      </c>
      <c r="AZ12" s="56">
        <v>11.666666666666666</v>
      </c>
      <c r="BA12" s="56">
        <v>0</v>
      </c>
      <c r="BB12" s="56">
        <v>0</v>
      </c>
      <c r="BC12" s="56">
        <v>0</v>
      </c>
      <c r="BD12" s="56">
        <v>45.666666666666664</v>
      </c>
      <c r="BE12" s="56">
        <v>31</v>
      </c>
      <c r="BF12" s="56">
        <v>16.333333333333332</v>
      </c>
      <c r="BG12" s="56">
        <v>18.666666666666668</v>
      </c>
      <c r="BH12" s="56">
        <v>53.666666666666664</v>
      </c>
      <c r="BI12" s="56">
        <v>45.333333333333336</v>
      </c>
      <c r="BJ12" s="56">
        <v>8</v>
      </c>
      <c r="BK12" s="56">
        <v>0</v>
      </c>
      <c r="BL12" s="56">
        <v>17.333333333333332</v>
      </c>
      <c r="BM12" s="56">
        <v>0</v>
      </c>
      <c r="BN12" s="56">
        <v>0</v>
      </c>
      <c r="BO12" s="56">
        <v>0</v>
      </c>
      <c r="BP12" s="56">
        <v>0</v>
      </c>
      <c r="BQ12" s="56">
        <v>0</v>
      </c>
      <c r="BR12" s="56">
        <v>14.333333333333334</v>
      </c>
      <c r="BS12" s="56">
        <v>41.333333333333336</v>
      </c>
      <c r="BT12" s="56">
        <v>0</v>
      </c>
      <c r="BU12" s="56">
        <v>0</v>
      </c>
      <c r="BV12" s="56">
        <v>12.666666666666666</v>
      </c>
      <c r="BW12" s="56">
        <v>0</v>
      </c>
      <c r="BX12" s="56">
        <v>0</v>
      </c>
      <c r="BY12" s="56">
        <v>8</v>
      </c>
      <c r="BZ12" s="56">
        <v>0</v>
      </c>
      <c r="CA12" s="56">
        <v>0</v>
      </c>
      <c r="CB12" s="56">
        <v>0</v>
      </c>
      <c r="CC12" s="57">
        <v>0</v>
      </c>
      <c r="CD12" s="57">
        <v>0</v>
      </c>
      <c r="CE12" s="57">
        <v>1.0672358591248668E-2</v>
      </c>
      <c r="CF12" s="57">
        <v>0</v>
      </c>
      <c r="CG12" s="57">
        <v>0</v>
      </c>
      <c r="CH12" s="57">
        <v>9.3916755602988261E-2</v>
      </c>
      <c r="CI12" s="57">
        <v>0</v>
      </c>
      <c r="CJ12" s="57">
        <v>0.63713980789754543</v>
      </c>
      <c r="CK12" s="57">
        <v>0</v>
      </c>
      <c r="CL12" s="57">
        <v>0</v>
      </c>
      <c r="CM12" s="57">
        <v>0</v>
      </c>
      <c r="CN12" s="57">
        <v>0</v>
      </c>
      <c r="CO12" s="57">
        <v>1.3874066168623266E-2</v>
      </c>
      <c r="CP12" s="57">
        <v>0</v>
      </c>
      <c r="CQ12" s="57">
        <v>0</v>
      </c>
      <c r="CR12" s="58">
        <v>0</v>
      </c>
      <c r="CS12" s="58">
        <v>0</v>
      </c>
      <c r="CT12" s="58">
        <v>3.8420490928495199E-2</v>
      </c>
      <c r="CU12" s="58">
        <v>0</v>
      </c>
      <c r="CV12" s="58">
        <v>0</v>
      </c>
      <c r="CW12" s="58">
        <v>0</v>
      </c>
      <c r="CX12" s="58">
        <v>0.10245464247598719</v>
      </c>
      <c r="CY12" s="58">
        <v>0</v>
      </c>
      <c r="CZ12" s="58">
        <v>0</v>
      </c>
      <c r="DA12" s="58">
        <v>0</v>
      </c>
      <c r="DB12" s="58">
        <v>0</v>
      </c>
      <c r="DC12" s="58">
        <v>0</v>
      </c>
      <c r="DD12" s="58">
        <v>0</v>
      </c>
      <c r="DE12" s="58">
        <v>0</v>
      </c>
      <c r="DF12" s="58">
        <v>3.7353255069370331E-2</v>
      </c>
      <c r="DG12" s="58">
        <v>0</v>
      </c>
      <c r="DH12" s="58">
        <v>0</v>
      </c>
      <c r="DI12" s="57">
        <v>0</v>
      </c>
      <c r="DJ12" s="57">
        <v>0.14621131270010673</v>
      </c>
      <c r="DK12" s="57">
        <v>9.9252934898612602E-2</v>
      </c>
      <c r="DL12" s="57">
        <v>5.2294557097118465E-2</v>
      </c>
      <c r="DM12" s="57">
        <v>5.9765208110992535E-2</v>
      </c>
      <c r="DN12" s="57">
        <v>0.17182497331910351</v>
      </c>
      <c r="DO12" s="57">
        <v>0.14514407684098188</v>
      </c>
      <c r="DP12" s="57">
        <v>2.5613660618996798E-2</v>
      </c>
      <c r="DQ12" s="57">
        <v>0</v>
      </c>
      <c r="DR12" s="57">
        <v>5.5496264674493062E-2</v>
      </c>
      <c r="DS12" s="57">
        <v>0</v>
      </c>
      <c r="DT12" s="57">
        <v>0</v>
      </c>
      <c r="DU12" s="57">
        <v>0</v>
      </c>
      <c r="DV12" s="57">
        <v>0</v>
      </c>
      <c r="DW12" s="57">
        <v>0</v>
      </c>
      <c r="DX12" s="57">
        <v>4.5891141942369269E-2</v>
      </c>
      <c r="DY12" s="57">
        <v>0.13233724653148346</v>
      </c>
      <c r="DZ12" s="57">
        <v>0</v>
      </c>
      <c r="EA12" s="57">
        <v>0</v>
      </c>
      <c r="EB12" s="57">
        <v>4.0554962646744928E-2</v>
      </c>
      <c r="EC12" s="57">
        <v>0</v>
      </c>
      <c r="ED12" s="57">
        <v>0</v>
      </c>
      <c r="EE12" s="57">
        <v>2.5613660618996798E-2</v>
      </c>
      <c r="EF12" s="57">
        <v>0</v>
      </c>
      <c r="EG12" s="57">
        <v>0</v>
      </c>
      <c r="EH12" s="57">
        <v>0</v>
      </c>
      <c r="EI12" s="57">
        <v>101000</v>
      </c>
      <c r="EJ12" s="57">
        <v>3</v>
      </c>
      <c r="EK12" s="57">
        <v>2</v>
      </c>
      <c r="EL12" s="57">
        <v>540</v>
      </c>
      <c r="EM12" s="57">
        <v>29782.14</v>
      </c>
      <c r="EN12" s="57">
        <v>10385.48</v>
      </c>
      <c r="EO12" s="57">
        <v>45</v>
      </c>
      <c r="EP12" s="57">
        <v>3</v>
      </c>
      <c r="EQ12" s="57">
        <v>26</v>
      </c>
      <c r="ER12" s="57">
        <v>0.3</v>
      </c>
      <c r="ES12" s="57">
        <v>4</v>
      </c>
      <c r="ET12" s="57">
        <v>63</v>
      </c>
      <c r="EU12" s="57">
        <v>323.37246531483459</v>
      </c>
      <c r="EV12" s="57">
        <v>9.6051227321237997E-3</v>
      </c>
      <c r="EW12" s="57">
        <v>6.4034151547491995E-3</v>
      </c>
      <c r="EX12" s="57">
        <v>1.7289220917822841</v>
      </c>
      <c r="EY12" s="57">
        <v>95.353703308431164</v>
      </c>
      <c r="EZ12" s="57">
        <v>33.251270010672357</v>
      </c>
      <c r="FA12" s="57">
        <v>0.144076840981857</v>
      </c>
      <c r="FB12" s="57">
        <v>9.6051227321237997E-3</v>
      </c>
      <c r="FC12" s="57">
        <v>8.3244397011739593E-2</v>
      </c>
      <c r="FD12" s="57">
        <v>9.6051227321237997E-4</v>
      </c>
      <c r="FE12" s="57">
        <v>1.2806830309498399E-2</v>
      </c>
      <c r="FF12" s="57">
        <v>0.20170757737459979</v>
      </c>
      <c r="FG12" s="57">
        <v>0.34871503525267156</v>
      </c>
      <c r="FH12" s="57">
        <v>0.31847133757961782</v>
      </c>
      <c r="FI12" s="57">
        <v>2.1231422505307854E-2</v>
      </c>
      <c r="FJ12" s="57">
        <v>0.18400566171266808</v>
      </c>
      <c r="FK12" s="57">
        <v>2.1231422505307855E-3</v>
      </c>
      <c r="FL12" s="57">
        <v>2.8308563340410473E-2</v>
      </c>
      <c r="FM12" s="57">
        <v>0.44585987261146492</v>
      </c>
    </row>
    <row r="13" spans="1:169" ht="22.5" outlineLevel="1" x14ac:dyDescent="0.25">
      <c r="A13" s="44">
        <v>191425670</v>
      </c>
      <c r="B13" s="5" t="s">
        <v>13</v>
      </c>
      <c r="C13" s="59">
        <v>2983.9851834297597</v>
      </c>
      <c r="D13" s="81">
        <v>1342106.3975</v>
      </c>
      <c r="E13" s="41">
        <v>462.58333333333331</v>
      </c>
      <c r="F13" s="54">
        <v>231</v>
      </c>
      <c r="G13" s="54">
        <v>228</v>
      </c>
      <c r="H13" s="54">
        <v>138.66666666666666</v>
      </c>
      <c r="I13" s="54">
        <v>3</v>
      </c>
      <c r="J13" s="54">
        <v>3</v>
      </c>
      <c r="K13" s="54">
        <v>3</v>
      </c>
      <c r="L13" s="54">
        <v>136</v>
      </c>
      <c r="M13" s="54">
        <v>92</v>
      </c>
      <c r="N13" s="54">
        <v>0.62488728584310183</v>
      </c>
      <c r="O13" s="54">
        <v>0.61677186654643823</v>
      </c>
      <c r="P13" s="54">
        <v>0.2596477918864189</v>
      </c>
      <c r="Q13" s="54">
        <v>8.1154192966636611E-3</v>
      </c>
      <c r="R13" s="54">
        <v>8.1154192966636611E-3</v>
      </c>
      <c r="S13" s="54">
        <v>2.2345462845016321E-2</v>
      </c>
      <c r="T13" s="54">
        <v>8.1154192966636611E-3</v>
      </c>
      <c r="U13" s="54">
        <v>0.36789900811541926</v>
      </c>
      <c r="V13" s="54">
        <v>0.24887285843101892</v>
      </c>
      <c r="W13" s="55">
        <v>0</v>
      </c>
      <c r="X13" s="55">
        <v>0</v>
      </c>
      <c r="Y13" s="55">
        <v>3</v>
      </c>
      <c r="Z13" s="55">
        <v>0</v>
      </c>
      <c r="AA13" s="56"/>
      <c r="AB13" s="56">
        <v>0</v>
      </c>
      <c r="AC13" s="56">
        <v>9.3333333333333339</v>
      </c>
      <c r="AD13" s="56">
        <v>126.66666666666667</v>
      </c>
      <c r="AE13" s="56">
        <v>0</v>
      </c>
      <c r="AF13" s="56">
        <v>0</v>
      </c>
      <c r="AG13" s="56">
        <v>0</v>
      </c>
      <c r="AH13" s="56">
        <v>0</v>
      </c>
      <c r="AI13" s="56">
        <v>92</v>
      </c>
      <c r="AJ13" s="56">
        <v>0</v>
      </c>
      <c r="AK13" s="56">
        <v>0</v>
      </c>
      <c r="AL13" s="56">
        <v>4</v>
      </c>
      <c r="AM13" s="56">
        <v>0</v>
      </c>
      <c r="AN13" s="56">
        <v>58.666666666666664</v>
      </c>
      <c r="AO13" s="56">
        <v>0</v>
      </c>
      <c r="AP13" s="56">
        <v>0</v>
      </c>
      <c r="AQ13" s="56">
        <v>0</v>
      </c>
      <c r="AR13" s="56">
        <v>3.3333333333333335</v>
      </c>
      <c r="AS13" s="56">
        <v>11.333333333333334</v>
      </c>
      <c r="AT13" s="56">
        <v>0</v>
      </c>
      <c r="AU13" s="56">
        <v>0.66666666666666663</v>
      </c>
      <c r="AV13" s="56">
        <v>0</v>
      </c>
      <c r="AW13" s="56">
        <v>0.66666666666666663</v>
      </c>
      <c r="AX13" s="56">
        <v>0</v>
      </c>
      <c r="AY13" s="56">
        <v>0</v>
      </c>
      <c r="AZ13" s="56">
        <v>26.666666666666668</v>
      </c>
      <c r="BA13" s="56">
        <v>10</v>
      </c>
      <c r="BB13" s="56">
        <v>0</v>
      </c>
      <c r="BC13" s="56">
        <v>26</v>
      </c>
      <c r="BD13" s="56">
        <v>31</v>
      </c>
      <c r="BE13" s="56">
        <v>8.3333333333333339</v>
      </c>
      <c r="BF13" s="56">
        <v>0</v>
      </c>
      <c r="BG13" s="56">
        <v>53.333333333333336</v>
      </c>
      <c r="BH13" s="56">
        <v>24</v>
      </c>
      <c r="BI13" s="56">
        <v>70.666666666666671</v>
      </c>
      <c r="BJ13" s="56">
        <v>5</v>
      </c>
      <c r="BK13" s="56">
        <v>2</v>
      </c>
      <c r="BL13" s="56">
        <v>3.3333333333333335</v>
      </c>
      <c r="BM13" s="56">
        <v>0</v>
      </c>
      <c r="BN13" s="56">
        <v>0</v>
      </c>
      <c r="BO13" s="56">
        <v>7.333333333333333</v>
      </c>
      <c r="BP13" s="56">
        <v>0</v>
      </c>
      <c r="BQ13" s="56">
        <v>10</v>
      </c>
      <c r="BR13" s="56">
        <v>23.666666666666668</v>
      </c>
      <c r="BS13" s="56">
        <v>2.6666666666666665</v>
      </c>
      <c r="BT13" s="56">
        <v>0</v>
      </c>
      <c r="BU13" s="56">
        <v>17</v>
      </c>
      <c r="BV13" s="56">
        <v>0</v>
      </c>
      <c r="BW13" s="56">
        <v>8</v>
      </c>
      <c r="BX13" s="56">
        <v>20.666666666666668</v>
      </c>
      <c r="BY13" s="56">
        <v>56.666666666666664</v>
      </c>
      <c r="BZ13" s="56">
        <v>0</v>
      </c>
      <c r="CA13" s="56">
        <v>0</v>
      </c>
      <c r="CB13" s="56">
        <v>0</v>
      </c>
      <c r="CC13" s="57">
        <v>0</v>
      </c>
      <c r="CD13" s="57">
        <v>0</v>
      </c>
      <c r="CE13" s="57">
        <v>8.1154192966636611E-3</v>
      </c>
      <c r="CF13" s="57">
        <v>0</v>
      </c>
      <c r="CG13" s="57">
        <v>0</v>
      </c>
      <c r="CH13" s="57">
        <v>0</v>
      </c>
      <c r="CI13" s="57">
        <v>2.5247971145175834E-2</v>
      </c>
      <c r="CJ13" s="57">
        <v>0.34265103697024346</v>
      </c>
      <c r="CK13" s="57">
        <v>0</v>
      </c>
      <c r="CL13" s="57">
        <v>0</v>
      </c>
      <c r="CM13" s="57">
        <v>0</v>
      </c>
      <c r="CN13" s="57">
        <v>0</v>
      </c>
      <c r="CO13" s="57">
        <v>0.24887285843101892</v>
      </c>
      <c r="CP13" s="57">
        <v>0</v>
      </c>
      <c r="CQ13" s="57">
        <v>0</v>
      </c>
      <c r="CR13" s="58">
        <v>1.0820559062218214E-2</v>
      </c>
      <c r="CS13" s="58">
        <v>0</v>
      </c>
      <c r="CT13" s="58">
        <v>0.1587015329125338</v>
      </c>
      <c r="CU13" s="58">
        <v>0</v>
      </c>
      <c r="CV13" s="58">
        <v>0</v>
      </c>
      <c r="CW13" s="58">
        <v>0</v>
      </c>
      <c r="CX13" s="58">
        <v>9.017132551848512E-3</v>
      </c>
      <c r="CY13" s="58">
        <v>3.0658250676284943E-2</v>
      </c>
      <c r="CZ13" s="58">
        <v>0</v>
      </c>
      <c r="DA13" s="58">
        <v>1.8034265103697023E-3</v>
      </c>
      <c r="DB13" s="58">
        <v>0</v>
      </c>
      <c r="DC13" s="58">
        <v>1.8034265103697023E-3</v>
      </c>
      <c r="DD13" s="58">
        <v>0</v>
      </c>
      <c r="DE13" s="58">
        <v>0</v>
      </c>
      <c r="DF13" s="58">
        <v>7.2137060414788096E-2</v>
      </c>
      <c r="DG13" s="58">
        <v>2.7051397655545536E-2</v>
      </c>
      <c r="DH13" s="58">
        <v>0</v>
      </c>
      <c r="DI13" s="57">
        <v>7.0333633904418394E-2</v>
      </c>
      <c r="DJ13" s="57">
        <v>8.3859332732191164E-2</v>
      </c>
      <c r="DK13" s="57">
        <v>2.2542831379621282E-2</v>
      </c>
      <c r="DL13" s="57">
        <v>0</v>
      </c>
      <c r="DM13" s="57">
        <v>0.14427412082957619</v>
      </c>
      <c r="DN13" s="57">
        <v>6.4923354373309289E-2</v>
      </c>
      <c r="DO13" s="57">
        <v>0.19116321009918846</v>
      </c>
      <c r="DP13" s="57">
        <v>1.3525698827772768E-2</v>
      </c>
      <c r="DQ13" s="57">
        <v>5.4102795311091068E-3</v>
      </c>
      <c r="DR13" s="57">
        <v>9.017132551848512E-3</v>
      </c>
      <c r="DS13" s="57">
        <v>0</v>
      </c>
      <c r="DT13" s="57">
        <v>0</v>
      </c>
      <c r="DU13" s="57">
        <v>1.9837691614066726E-2</v>
      </c>
      <c r="DV13" s="57">
        <v>0</v>
      </c>
      <c r="DW13" s="57">
        <v>2.7051397655545536E-2</v>
      </c>
      <c r="DX13" s="57">
        <v>6.4021641118124431E-2</v>
      </c>
      <c r="DY13" s="57">
        <v>7.2137060414788094E-3</v>
      </c>
      <c r="DZ13" s="57">
        <v>0</v>
      </c>
      <c r="EA13" s="57">
        <v>4.5987376014427407E-2</v>
      </c>
      <c r="EB13" s="57">
        <v>0</v>
      </c>
      <c r="EC13" s="57">
        <v>2.1641118124436427E-2</v>
      </c>
      <c r="ED13" s="57">
        <v>5.5906221821460773E-2</v>
      </c>
      <c r="EE13" s="57">
        <v>0.15329125338142469</v>
      </c>
      <c r="EF13" s="57">
        <v>0</v>
      </c>
      <c r="EG13" s="57">
        <v>0</v>
      </c>
      <c r="EH13" s="57">
        <v>0</v>
      </c>
      <c r="EI13" s="57">
        <v>775800</v>
      </c>
      <c r="EJ13" s="57">
        <v>2</v>
      </c>
      <c r="EK13" s="57">
        <v>1</v>
      </c>
      <c r="EL13" s="57">
        <v>386</v>
      </c>
      <c r="EM13" s="57">
        <v>26290</v>
      </c>
      <c r="EN13" s="57">
        <v>12502</v>
      </c>
      <c r="EO13" s="57">
        <v>49</v>
      </c>
      <c r="EP13" s="57">
        <v>5</v>
      </c>
      <c r="EQ13" s="57">
        <v>14.847799999999999</v>
      </c>
      <c r="ER13" s="57">
        <v>0</v>
      </c>
      <c r="ES13" s="57">
        <v>1.9172</v>
      </c>
      <c r="ET13" s="57">
        <v>24.340800000000002</v>
      </c>
      <c r="EU13" s="57">
        <v>2098.6474301172225</v>
      </c>
      <c r="EV13" s="57">
        <v>5.4102795311091068E-3</v>
      </c>
      <c r="EW13" s="57">
        <v>2.7051397655545534E-3</v>
      </c>
      <c r="EX13" s="57">
        <v>1.0441839495040577</v>
      </c>
      <c r="EY13" s="57">
        <v>71.118124436429213</v>
      </c>
      <c r="EZ13" s="57">
        <v>33.819657348963027</v>
      </c>
      <c r="FA13" s="57">
        <v>0.13255184851217311</v>
      </c>
      <c r="FB13" s="57">
        <v>1.3525698827772768E-2</v>
      </c>
      <c r="FC13" s="57">
        <v>4.0165374211000901E-2</v>
      </c>
      <c r="FD13" s="57">
        <v>0</v>
      </c>
      <c r="FE13" s="57">
        <v>5.1862939585211902E-3</v>
      </c>
      <c r="FF13" s="57">
        <v>6.5845266005410283E-2</v>
      </c>
      <c r="FG13" s="57">
        <v>0.47554203119056676</v>
      </c>
      <c r="FH13" s="57">
        <v>0.5152156861095748</v>
      </c>
      <c r="FI13" s="57">
        <v>5.257302919485457E-2</v>
      </c>
      <c r="FJ13" s="57">
        <v>0.15611876457587234</v>
      </c>
      <c r="FK13" s="57">
        <v>0</v>
      </c>
      <c r="FL13" s="57">
        <v>2.0158602314475037E-2</v>
      </c>
      <c r="FM13" s="57">
        <v>0.25593391780522323</v>
      </c>
    </row>
    <row r="14" spans="1:169" ht="22.5" outlineLevel="1" x14ac:dyDescent="0.25">
      <c r="A14" s="44">
        <v>190804361</v>
      </c>
      <c r="B14" s="5" t="s">
        <v>14</v>
      </c>
      <c r="C14" s="59">
        <v>1532.7777027220382</v>
      </c>
      <c r="D14" s="81">
        <v>1051560.3899999999</v>
      </c>
      <c r="E14" s="41">
        <v>691.99999999999989</v>
      </c>
      <c r="F14" s="54">
        <v>294.33333333333331</v>
      </c>
      <c r="G14" s="54">
        <v>294.33333333333331</v>
      </c>
      <c r="H14" s="54">
        <v>340.33333333333331</v>
      </c>
      <c r="I14" s="54">
        <v>0</v>
      </c>
      <c r="J14" s="54">
        <v>0</v>
      </c>
      <c r="K14" s="54">
        <v>120.33333333333333</v>
      </c>
      <c r="L14" s="54">
        <v>140.33333333333334</v>
      </c>
      <c r="M14" s="54">
        <v>33.666666666666664</v>
      </c>
      <c r="N14" s="54">
        <v>0.46376050420168069</v>
      </c>
      <c r="O14" s="54">
        <v>0.46376050420168069</v>
      </c>
      <c r="P14" s="54">
        <v>0.43163517923262118</v>
      </c>
      <c r="Q14" s="54">
        <v>0</v>
      </c>
      <c r="R14" s="54">
        <v>0</v>
      </c>
      <c r="S14" s="54">
        <v>0</v>
      </c>
      <c r="T14" s="54">
        <v>0.18960084033613445</v>
      </c>
      <c r="U14" s="54">
        <v>0.22111344537815128</v>
      </c>
      <c r="V14" s="54">
        <v>5.3046218487394957E-2</v>
      </c>
      <c r="W14" s="55">
        <v>120.33333333333333</v>
      </c>
      <c r="X14" s="55">
        <v>0</v>
      </c>
      <c r="Y14" s="55">
        <v>0</v>
      </c>
      <c r="Z14" s="55">
        <v>0</v>
      </c>
      <c r="AA14" s="56"/>
      <c r="AB14" s="56">
        <v>26</v>
      </c>
      <c r="AC14" s="56">
        <v>0</v>
      </c>
      <c r="AD14" s="56">
        <v>114.33333333333333</v>
      </c>
      <c r="AE14" s="56">
        <v>0</v>
      </c>
      <c r="AF14" s="56">
        <v>0</v>
      </c>
      <c r="AG14" s="56">
        <v>0</v>
      </c>
      <c r="AH14" s="56">
        <v>0</v>
      </c>
      <c r="AI14" s="56">
        <v>33.666666666666664</v>
      </c>
      <c r="AJ14" s="56">
        <v>0</v>
      </c>
      <c r="AK14" s="56">
        <v>0</v>
      </c>
      <c r="AL14" s="56">
        <v>0</v>
      </c>
      <c r="AM14" s="56">
        <v>0</v>
      </c>
      <c r="AN14" s="56">
        <v>171</v>
      </c>
      <c r="AO14" s="56">
        <v>0</v>
      </c>
      <c r="AP14" s="56">
        <v>0</v>
      </c>
      <c r="AQ14" s="56">
        <v>0</v>
      </c>
      <c r="AR14" s="56">
        <v>37.666666666666664</v>
      </c>
      <c r="AS14" s="56">
        <v>0</v>
      </c>
      <c r="AT14" s="56">
        <v>0</v>
      </c>
      <c r="AU14" s="56">
        <v>0</v>
      </c>
      <c r="AV14" s="56">
        <v>0</v>
      </c>
      <c r="AW14" s="56">
        <v>0</v>
      </c>
      <c r="AX14" s="56">
        <v>0</v>
      </c>
      <c r="AY14" s="56">
        <v>0</v>
      </c>
      <c r="AZ14" s="56">
        <v>35.333333333333336</v>
      </c>
      <c r="BA14" s="56">
        <v>0.66666666666666663</v>
      </c>
      <c r="BB14" s="56">
        <v>1.6666666666666667</v>
      </c>
      <c r="BC14" s="56">
        <v>32.666666666666664</v>
      </c>
      <c r="BD14" s="56">
        <v>90.666666666666671</v>
      </c>
      <c r="BE14" s="56">
        <v>12.333333333333334</v>
      </c>
      <c r="BF14" s="56">
        <v>19.666666666666668</v>
      </c>
      <c r="BG14" s="56">
        <v>39.333333333333336</v>
      </c>
      <c r="BH14" s="56">
        <v>55.333333333333336</v>
      </c>
      <c r="BI14" s="56">
        <v>21.333333333333332</v>
      </c>
      <c r="BJ14" s="56">
        <v>0</v>
      </c>
      <c r="BK14" s="56">
        <v>8.3333333333333339</v>
      </c>
      <c r="BL14" s="56">
        <v>14.666666666666666</v>
      </c>
      <c r="BM14" s="56">
        <v>0</v>
      </c>
      <c r="BN14" s="56">
        <v>0</v>
      </c>
      <c r="BO14" s="56">
        <v>0</v>
      </c>
      <c r="BP14" s="56">
        <v>0</v>
      </c>
      <c r="BQ14" s="56">
        <v>29</v>
      </c>
      <c r="BR14" s="56">
        <v>13.333333333333334</v>
      </c>
      <c r="BS14" s="56">
        <v>51</v>
      </c>
      <c r="BT14" s="56">
        <v>15.333333333333334</v>
      </c>
      <c r="BU14" s="56">
        <v>12</v>
      </c>
      <c r="BV14" s="56">
        <v>0</v>
      </c>
      <c r="BW14" s="56">
        <v>0</v>
      </c>
      <c r="BX14" s="56">
        <v>10</v>
      </c>
      <c r="BY14" s="56">
        <v>209.66666666666666</v>
      </c>
      <c r="BZ14" s="56">
        <v>0</v>
      </c>
      <c r="CA14" s="56">
        <v>0</v>
      </c>
      <c r="CB14" s="56">
        <v>0</v>
      </c>
      <c r="CC14" s="57">
        <v>0.18960084033613445</v>
      </c>
      <c r="CD14" s="57">
        <v>0</v>
      </c>
      <c r="CE14" s="57">
        <v>0</v>
      </c>
      <c r="CF14" s="57">
        <v>0</v>
      </c>
      <c r="CG14" s="57">
        <v>0</v>
      </c>
      <c r="CH14" s="57">
        <v>4.0966386554621849E-2</v>
      </c>
      <c r="CI14" s="57">
        <v>0</v>
      </c>
      <c r="CJ14" s="57">
        <v>0.18014705882352941</v>
      </c>
      <c r="CK14" s="57">
        <v>0</v>
      </c>
      <c r="CL14" s="57">
        <v>0</v>
      </c>
      <c r="CM14" s="57">
        <v>0</v>
      </c>
      <c r="CN14" s="57">
        <v>0</v>
      </c>
      <c r="CO14" s="57">
        <v>5.3046218487394957E-2</v>
      </c>
      <c r="CP14" s="57">
        <v>0</v>
      </c>
      <c r="CQ14" s="57">
        <v>0</v>
      </c>
      <c r="CR14" s="58">
        <v>0</v>
      </c>
      <c r="CS14" s="58">
        <v>0</v>
      </c>
      <c r="CT14" s="58">
        <v>0.26943277310924374</v>
      </c>
      <c r="CU14" s="58">
        <v>0</v>
      </c>
      <c r="CV14" s="58">
        <v>0</v>
      </c>
      <c r="CW14" s="58">
        <v>0</v>
      </c>
      <c r="CX14" s="58">
        <v>5.9348739495798317E-2</v>
      </c>
      <c r="CY14" s="58">
        <v>0</v>
      </c>
      <c r="CZ14" s="58">
        <v>0</v>
      </c>
      <c r="DA14" s="58">
        <v>0</v>
      </c>
      <c r="DB14" s="58">
        <v>0</v>
      </c>
      <c r="DC14" s="58">
        <v>0</v>
      </c>
      <c r="DD14" s="58">
        <v>0</v>
      </c>
      <c r="DE14" s="58">
        <v>0</v>
      </c>
      <c r="DF14" s="58">
        <v>5.5672268907563036E-2</v>
      </c>
      <c r="DG14" s="58">
        <v>1.0504201680672268E-3</v>
      </c>
      <c r="DH14" s="58">
        <v>2.6260504201680674E-3</v>
      </c>
      <c r="DI14" s="57">
        <v>5.1470588235294115E-2</v>
      </c>
      <c r="DJ14" s="57">
        <v>0.14285714285714288</v>
      </c>
      <c r="DK14" s="57">
        <v>1.9432773109243701E-2</v>
      </c>
      <c r="DL14" s="57">
        <v>3.0987394957983198E-2</v>
      </c>
      <c r="DM14" s="57">
        <v>6.1974789915966395E-2</v>
      </c>
      <c r="DN14" s="57">
        <v>8.7184873949579841E-2</v>
      </c>
      <c r="DO14" s="57">
        <v>3.3613445378151259E-2</v>
      </c>
      <c r="DP14" s="57">
        <v>0</v>
      </c>
      <c r="DQ14" s="57">
        <v>1.3130252100840338E-2</v>
      </c>
      <c r="DR14" s="57">
        <v>2.3109243697478993E-2</v>
      </c>
      <c r="DS14" s="57">
        <v>0</v>
      </c>
      <c r="DT14" s="57">
        <v>0</v>
      </c>
      <c r="DU14" s="57">
        <v>0</v>
      </c>
      <c r="DV14" s="57">
        <v>0</v>
      </c>
      <c r="DW14" s="57">
        <v>4.5693277310924374E-2</v>
      </c>
      <c r="DX14" s="57">
        <v>2.100840336134454E-2</v>
      </c>
      <c r="DY14" s="57">
        <v>8.0357142857142863E-2</v>
      </c>
      <c r="DZ14" s="57">
        <v>2.4159663865546219E-2</v>
      </c>
      <c r="EA14" s="57">
        <v>1.8907563025210086E-2</v>
      </c>
      <c r="EB14" s="57">
        <v>0</v>
      </c>
      <c r="EC14" s="57">
        <v>0</v>
      </c>
      <c r="ED14" s="57">
        <v>1.5756302521008403E-2</v>
      </c>
      <c r="EE14" s="57">
        <v>0.33035714285714285</v>
      </c>
      <c r="EF14" s="57">
        <v>0</v>
      </c>
      <c r="EG14" s="57">
        <v>0</v>
      </c>
      <c r="EH14" s="57">
        <v>0</v>
      </c>
      <c r="EI14" s="57">
        <v>125900</v>
      </c>
      <c r="EJ14" s="57">
        <v>1</v>
      </c>
      <c r="EK14" s="57">
        <v>1</v>
      </c>
      <c r="EL14" s="57">
        <v>100</v>
      </c>
      <c r="EM14" s="57">
        <v>11217.89</v>
      </c>
      <c r="EN14" s="57">
        <v>3013.74</v>
      </c>
      <c r="EO14" s="57">
        <v>33</v>
      </c>
      <c r="EP14" s="57">
        <v>1</v>
      </c>
      <c r="EQ14" s="57">
        <v>5.75</v>
      </c>
      <c r="ER14" s="57">
        <v>0</v>
      </c>
      <c r="ES14" s="57">
        <v>0</v>
      </c>
      <c r="ET14" s="57">
        <v>14.6</v>
      </c>
      <c r="EU14" s="57">
        <v>198.37184873949582</v>
      </c>
      <c r="EV14" s="57">
        <v>1.5756302521008404E-3</v>
      </c>
      <c r="EW14" s="57">
        <v>1.5756302521008404E-3</v>
      </c>
      <c r="EX14" s="57">
        <v>0.15756302521008406</v>
      </c>
      <c r="EY14" s="57">
        <v>17.675246848739494</v>
      </c>
      <c r="EZ14" s="57">
        <v>4.7485399159663864</v>
      </c>
      <c r="FA14" s="57">
        <v>5.1995798319327734E-2</v>
      </c>
      <c r="FB14" s="57">
        <v>1.5756302521008404E-3</v>
      </c>
      <c r="FC14" s="57">
        <v>9.0598739495798327E-3</v>
      </c>
      <c r="FD14" s="57">
        <v>0</v>
      </c>
      <c r="FE14" s="57">
        <v>0</v>
      </c>
      <c r="FF14" s="57">
        <v>2.300420168067227E-2</v>
      </c>
      <c r="FG14" s="57">
        <v>0.2686548005016986</v>
      </c>
      <c r="FH14" s="57">
        <v>0.6071757129714811</v>
      </c>
      <c r="FI14" s="57">
        <v>1.8399264029438821E-2</v>
      </c>
      <c r="FJ14" s="57">
        <v>0.10579576816927323</v>
      </c>
      <c r="FK14" s="57">
        <v>0</v>
      </c>
      <c r="FL14" s="57">
        <v>0</v>
      </c>
      <c r="FM14" s="57">
        <v>0.26862925482980682</v>
      </c>
    </row>
    <row r="15" spans="1:169" ht="22.5" outlineLevel="1" x14ac:dyDescent="0.25">
      <c r="A15" s="44">
        <v>111961453</v>
      </c>
      <c r="B15" s="5" t="s">
        <v>15</v>
      </c>
      <c r="C15" s="59">
        <v>1982.7073385053891</v>
      </c>
      <c r="D15" s="81">
        <v>7390964.2050000001</v>
      </c>
      <c r="E15" s="41">
        <v>3757.166666666667</v>
      </c>
      <c r="F15" s="54">
        <v>2691.6666666666665</v>
      </c>
      <c r="G15" s="54">
        <v>2689.6666666666665</v>
      </c>
      <c r="H15" s="54">
        <v>450.66666666666669</v>
      </c>
      <c r="I15" s="54">
        <v>2</v>
      </c>
      <c r="J15" s="54">
        <v>1</v>
      </c>
      <c r="K15" s="54">
        <v>54</v>
      </c>
      <c r="L15" s="54">
        <v>709.33333333333337</v>
      </c>
      <c r="M15" s="54">
        <v>1928.3333333333333</v>
      </c>
      <c r="N15" s="54">
        <v>0.85658215763233259</v>
      </c>
      <c r="O15" s="54">
        <v>0.85594568791768311</v>
      </c>
      <c r="P15" s="54">
        <v>6.63778585515577E-2</v>
      </c>
      <c r="Q15" s="54">
        <v>6.3646971464941123E-4</v>
      </c>
      <c r="R15" s="54">
        <v>3.1823485732470562E-4</v>
      </c>
      <c r="S15" s="54">
        <v>2.3223911787475428E-3</v>
      </c>
      <c r="T15" s="54">
        <v>1.7184682295534104E-2</v>
      </c>
      <c r="U15" s="54">
        <v>0.22573459212899119</v>
      </c>
      <c r="V15" s="54">
        <v>0.61366288320780726</v>
      </c>
      <c r="W15" s="55">
        <v>54</v>
      </c>
      <c r="X15" s="55">
        <v>0</v>
      </c>
      <c r="Y15" s="55">
        <v>0</v>
      </c>
      <c r="Z15" s="55">
        <v>0</v>
      </c>
      <c r="AA15" s="56"/>
      <c r="AB15" s="56">
        <v>178</v>
      </c>
      <c r="AC15" s="56">
        <v>13.666666666666666</v>
      </c>
      <c r="AD15" s="56">
        <v>512.33333333333337</v>
      </c>
      <c r="AE15" s="56">
        <v>0</v>
      </c>
      <c r="AF15" s="56">
        <v>5.333333333333333</v>
      </c>
      <c r="AG15" s="56">
        <v>0</v>
      </c>
      <c r="AH15" s="56">
        <v>0</v>
      </c>
      <c r="AI15" s="56">
        <v>1928.3333333333333</v>
      </c>
      <c r="AJ15" s="56">
        <v>0</v>
      </c>
      <c r="AK15" s="56">
        <v>0</v>
      </c>
      <c r="AL15" s="56">
        <v>23.333333333333332</v>
      </c>
      <c r="AM15" s="56">
        <v>1.3333333333333333</v>
      </c>
      <c r="AN15" s="56">
        <v>8.6666666666666661</v>
      </c>
      <c r="AO15" s="56">
        <v>0</v>
      </c>
      <c r="AP15" s="56">
        <v>1.3333333333333333</v>
      </c>
      <c r="AQ15" s="56">
        <v>0</v>
      </c>
      <c r="AR15" s="56">
        <v>0</v>
      </c>
      <c r="AS15" s="56">
        <v>0</v>
      </c>
      <c r="AT15" s="56">
        <v>16.666666666666668</v>
      </c>
      <c r="AU15" s="56">
        <v>0</v>
      </c>
      <c r="AV15" s="56">
        <v>0</v>
      </c>
      <c r="AW15" s="56">
        <v>0</v>
      </c>
      <c r="AX15" s="56">
        <v>0</v>
      </c>
      <c r="AY15" s="56">
        <v>0</v>
      </c>
      <c r="AZ15" s="56">
        <v>146.66666666666666</v>
      </c>
      <c r="BA15" s="56">
        <v>16.666666666666668</v>
      </c>
      <c r="BB15" s="56">
        <v>0</v>
      </c>
      <c r="BC15" s="56">
        <v>129.33333333333334</v>
      </c>
      <c r="BD15" s="56">
        <v>646.66666666666663</v>
      </c>
      <c r="BE15" s="56">
        <v>174</v>
      </c>
      <c r="BF15" s="56">
        <v>191.33333333333334</v>
      </c>
      <c r="BG15" s="56">
        <v>493.33333333333331</v>
      </c>
      <c r="BH15" s="56">
        <v>0</v>
      </c>
      <c r="BI15" s="56">
        <v>544</v>
      </c>
      <c r="BJ15" s="56">
        <v>75.333333333333329</v>
      </c>
      <c r="BK15" s="56">
        <v>17</v>
      </c>
      <c r="BL15" s="56">
        <v>14</v>
      </c>
      <c r="BM15" s="56">
        <v>76</v>
      </c>
      <c r="BN15" s="56">
        <v>22.333333333333332</v>
      </c>
      <c r="BO15" s="56">
        <v>308.33333333333331</v>
      </c>
      <c r="BP15" s="56">
        <v>55.333333333333336</v>
      </c>
      <c r="BQ15" s="56">
        <v>113.33333333333333</v>
      </c>
      <c r="BR15" s="56">
        <v>3.3333333333333335</v>
      </c>
      <c r="BS15" s="56">
        <v>55</v>
      </c>
      <c r="BT15" s="56">
        <v>0</v>
      </c>
      <c r="BU15" s="56">
        <v>0</v>
      </c>
      <c r="BV15" s="56">
        <v>0</v>
      </c>
      <c r="BW15" s="56">
        <v>107.33333333333333</v>
      </c>
      <c r="BX15" s="56">
        <v>77.333333333333329</v>
      </c>
      <c r="BY15" s="56">
        <v>0</v>
      </c>
      <c r="BZ15" s="56">
        <v>0</v>
      </c>
      <c r="CA15" s="56">
        <v>0</v>
      </c>
      <c r="CB15" s="56">
        <v>39</v>
      </c>
      <c r="CC15" s="57">
        <v>1.7184682295534104E-2</v>
      </c>
      <c r="CD15" s="57">
        <v>0</v>
      </c>
      <c r="CE15" s="57">
        <v>0</v>
      </c>
      <c r="CF15" s="57">
        <v>0</v>
      </c>
      <c r="CG15" s="57">
        <v>0</v>
      </c>
      <c r="CH15" s="57">
        <v>5.6645804603797603E-2</v>
      </c>
      <c r="CI15" s="57">
        <v>4.3492097167709765E-3</v>
      </c>
      <c r="CJ15" s="57">
        <v>0.16304232523602419</v>
      </c>
      <c r="CK15" s="57">
        <v>0</v>
      </c>
      <c r="CL15" s="57">
        <v>1.6972525723984299E-3</v>
      </c>
      <c r="CM15" s="57">
        <v>0</v>
      </c>
      <c r="CN15" s="57">
        <v>0</v>
      </c>
      <c r="CO15" s="57">
        <v>0.61366288320780726</v>
      </c>
      <c r="CP15" s="57">
        <v>0</v>
      </c>
      <c r="CQ15" s="57">
        <v>0</v>
      </c>
      <c r="CR15" s="58">
        <v>7.4254800042431309E-3</v>
      </c>
      <c r="CS15" s="58">
        <v>4.2431314309960747E-4</v>
      </c>
      <c r="CT15" s="58">
        <v>2.7580354301474483E-3</v>
      </c>
      <c r="CU15" s="58">
        <v>0</v>
      </c>
      <c r="CV15" s="58">
        <v>4.2431314309960747E-4</v>
      </c>
      <c r="CW15" s="58">
        <v>0</v>
      </c>
      <c r="CX15" s="58">
        <v>0</v>
      </c>
      <c r="CY15" s="58">
        <v>0</v>
      </c>
      <c r="CZ15" s="58">
        <v>5.3039142887450937E-3</v>
      </c>
      <c r="DA15" s="58">
        <v>0</v>
      </c>
      <c r="DB15" s="58">
        <v>0</v>
      </c>
      <c r="DC15" s="58">
        <v>0</v>
      </c>
      <c r="DD15" s="58">
        <v>0</v>
      </c>
      <c r="DE15" s="58">
        <v>0</v>
      </c>
      <c r="DF15" s="58">
        <v>4.6674445740956819E-2</v>
      </c>
      <c r="DG15" s="58">
        <v>5.3039142887450937E-3</v>
      </c>
      <c r="DH15" s="58">
        <v>0</v>
      </c>
      <c r="DI15" s="57">
        <v>4.115837488066193E-2</v>
      </c>
      <c r="DJ15" s="57">
        <v>0.20579187440330962</v>
      </c>
      <c r="DK15" s="57">
        <v>5.5372865174498777E-2</v>
      </c>
      <c r="DL15" s="57">
        <v>6.0888936034793679E-2</v>
      </c>
      <c r="DM15" s="57">
        <v>0.15699586294685478</v>
      </c>
      <c r="DN15" s="57">
        <v>0</v>
      </c>
      <c r="DO15" s="57">
        <v>0.17311976238463986</v>
      </c>
      <c r="DP15" s="57">
        <v>2.3973692585127823E-2</v>
      </c>
      <c r="DQ15" s="57">
        <v>5.4099925745199956E-3</v>
      </c>
      <c r="DR15" s="57">
        <v>4.4552880025458784E-3</v>
      </c>
      <c r="DS15" s="57">
        <v>2.4185849156677628E-2</v>
      </c>
      <c r="DT15" s="57">
        <v>7.1072451469184252E-3</v>
      </c>
      <c r="DU15" s="57">
        <v>9.8122414341784231E-2</v>
      </c>
      <c r="DV15" s="57">
        <v>1.7608995438633711E-2</v>
      </c>
      <c r="DW15" s="57">
        <v>3.6066617163466638E-2</v>
      </c>
      <c r="DX15" s="57">
        <v>1.0607828577490189E-3</v>
      </c>
      <c r="DY15" s="57">
        <v>1.7502917152858809E-2</v>
      </c>
      <c r="DZ15" s="57">
        <v>0</v>
      </c>
      <c r="EA15" s="57">
        <v>0</v>
      </c>
      <c r="EB15" s="57">
        <v>0</v>
      </c>
      <c r="EC15" s="57">
        <v>3.4157208019518402E-2</v>
      </c>
      <c r="ED15" s="57">
        <v>2.4610162299777232E-2</v>
      </c>
      <c r="EE15" s="57">
        <v>0</v>
      </c>
      <c r="EF15" s="57">
        <v>0</v>
      </c>
      <c r="EG15" s="57">
        <v>0</v>
      </c>
      <c r="EH15" s="57">
        <v>1.2411159435663519E-2</v>
      </c>
      <c r="EI15" s="57">
        <v>1003000</v>
      </c>
      <c r="EJ15" s="57">
        <v>4</v>
      </c>
      <c r="EK15" s="57">
        <v>2</v>
      </c>
      <c r="EL15" s="57">
        <v>264</v>
      </c>
      <c r="EM15" s="57">
        <v>14433.1</v>
      </c>
      <c r="EN15" s="57">
        <v>9142.7099999999991</v>
      </c>
      <c r="EO15" s="57">
        <v>229</v>
      </c>
      <c r="EP15" s="57">
        <v>12</v>
      </c>
      <c r="EQ15" s="57">
        <v>46</v>
      </c>
      <c r="ER15" s="57">
        <v>1</v>
      </c>
      <c r="ES15" s="57">
        <v>0</v>
      </c>
      <c r="ET15" s="57">
        <v>62</v>
      </c>
      <c r="EU15" s="57">
        <v>319.18956189667972</v>
      </c>
      <c r="EV15" s="57">
        <v>1.2729394292988225E-3</v>
      </c>
      <c r="EW15" s="57">
        <v>6.3646971464941123E-4</v>
      </c>
      <c r="EX15" s="57">
        <v>8.4014002333722276E-2</v>
      </c>
      <c r="EY15" s="57">
        <v>4.5931155192532085</v>
      </c>
      <c r="EZ15" s="57">
        <v>2.9095290124111588</v>
      </c>
      <c r="FA15" s="57">
        <v>7.2875782327357586E-2</v>
      </c>
      <c r="FB15" s="57">
        <v>3.8188182878964674E-3</v>
      </c>
      <c r="FC15" s="57">
        <v>1.4638803436936458E-2</v>
      </c>
      <c r="FD15" s="57">
        <v>3.1823485732470562E-4</v>
      </c>
      <c r="FE15" s="57">
        <v>0</v>
      </c>
      <c r="FF15" s="57">
        <v>1.973056115413175E-2</v>
      </c>
      <c r="FG15" s="57">
        <v>0.63345435145602813</v>
      </c>
      <c r="FH15" s="57">
        <v>0.65428571428571425</v>
      </c>
      <c r="FI15" s="57">
        <v>3.4285714285714287E-2</v>
      </c>
      <c r="FJ15" s="57">
        <v>0.13142857142857142</v>
      </c>
      <c r="FK15" s="57">
        <v>2.8571428571428571E-3</v>
      </c>
      <c r="FL15" s="57">
        <v>0</v>
      </c>
      <c r="FM15" s="57">
        <v>0.17714285714285713</v>
      </c>
    </row>
    <row r="16" spans="1:169" ht="22.5" outlineLevel="1" x14ac:dyDescent="0.25">
      <c r="A16" s="44">
        <v>111964378</v>
      </c>
      <c r="B16" s="5" t="s">
        <v>16</v>
      </c>
      <c r="C16" s="59">
        <v>2484.0791815796842</v>
      </c>
      <c r="D16" s="81">
        <v>1517211.8049999999</v>
      </c>
      <c r="E16" s="41">
        <v>646.08333333333337</v>
      </c>
      <c r="F16" s="54">
        <v>363</v>
      </c>
      <c r="G16" s="54">
        <v>363</v>
      </c>
      <c r="H16" s="54">
        <v>98.333333333333329</v>
      </c>
      <c r="I16" s="54">
        <v>0</v>
      </c>
      <c r="J16" s="54">
        <v>0</v>
      </c>
      <c r="K16" s="54">
        <v>0</v>
      </c>
      <c r="L16" s="54">
        <v>125.66666666666667</v>
      </c>
      <c r="M16" s="54">
        <v>237.33333333333334</v>
      </c>
      <c r="N16" s="54">
        <v>0.78684971098265899</v>
      </c>
      <c r="O16" s="54">
        <v>0.78684971098265899</v>
      </c>
      <c r="P16" s="54">
        <v>7.5638418685740449E-2</v>
      </c>
      <c r="Q16" s="54">
        <v>0</v>
      </c>
      <c r="R16" s="54">
        <v>0</v>
      </c>
      <c r="S16" s="54">
        <v>0</v>
      </c>
      <c r="T16" s="54">
        <v>0</v>
      </c>
      <c r="U16" s="54">
        <v>0.27239884393063585</v>
      </c>
      <c r="V16" s="54">
        <v>0.51445086705202314</v>
      </c>
      <c r="W16" s="55">
        <v>0</v>
      </c>
      <c r="X16" s="55">
        <v>0</v>
      </c>
      <c r="Y16" s="55">
        <v>0</v>
      </c>
      <c r="Z16" s="55">
        <v>0</v>
      </c>
      <c r="AA16" s="56"/>
      <c r="AB16" s="56">
        <v>0</v>
      </c>
      <c r="AC16" s="56">
        <v>0</v>
      </c>
      <c r="AD16" s="56">
        <v>125.66666666666667</v>
      </c>
      <c r="AE16" s="56">
        <v>0</v>
      </c>
      <c r="AF16" s="56">
        <v>0</v>
      </c>
      <c r="AG16" s="56">
        <v>0</v>
      </c>
      <c r="AH16" s="56">
        <v>0</v>
      </c>
      <c r="AI16" s="56">
        <v>237.33333333333334</v>
      </c>
      <c r="AJ16" s="56">
        <v>0</v>
      </c>
      <c r="AK16" s="56">
        <v>0</v>
      </c>
      <c r="AL16" s="56">
        <v>6.666666666666667</v>
      </c>
      <c r="AM16" s="56">
        <v>0</v>
      </c>
      <c r="AN16" s="56">
        <v>0.66666666666666663</v>
      </c>
      <c r="AO16" s="56">
        <v>0</v>
      </c>
      <c r="AP16" s="56">
        <v>0</v>
      </c>
      <c r="AQ16" s="56">
        <v>0</v>
      </c>
      <c r="AR16" s="56">
        <v>0</v>
      </c>
      <c r="AS16" s="56">
        <v>0</v>
      </c>
      <c r="AT16" s="56">
        <v>0</v>
      </c>
      <c r="AU16" s="56">
        <v>0</v>
      </c>
      <c r="AV16" s="56">
        <v>0</v>
      </c>
      <c r="AW16" s="56">
        <v>2</v>
      </c>
      <c r="AX16" s="56">
        <v>0</v>
      </c>
      <c r="AY16" s="56">
        <v>0</v>
      </c>
      <c r="AZ16" s="56">
        <v>23</v>
      </c>
      <c r="BA16" s="56">
        <v>0</v>
      </c>
      <c r="BB16" s="56">
        <v>0</v>
      </c>
      <c r="BC16" s="56">
        <v>12.333333333333334</v>
      </c>
      <c r="BD16" s="56">
        <v>74</v>
      </c>
      <c r="BE16" s="56">
        <v>48.333333333333336</v>
      </c>
      <c r="BF16" s="56">
        <v>0</v>
      </c>
      <c r="BG16" s="56">
        <v>44</v>
      </c>
      <c r="BH16" s="56">
        <v>0</v>
      </c>
      <c r="BI16" s="56">
        <v>117.33333333333333</v>
      </c>
      <c r="BJ16" s="56">
        <v>25.666666666666668</v>
      </c>
      <c r="BK16" s="56">
        <v>12.666666666666666</v>
      </c>
      <c r="BL16" s="56">
        <v>0</v>
      </c>
      <c r="BM16" s="56">
        <v>0</v>
      </c>
      <c r="BN16" s="56">
        <v>0</v>
      </c>
      <c r="BO16" s="56">
        <v>28.666666666666668</v>
      </c>
      <c r="BP16" s="56">
        <v>0</v>
      </c>
      <c r="BQ16" s="56">
        <v>0</v>
      </c>
      <c r="BR16" s="56">
        <v>0</v>
      </c>
      <c r="BS16" s="56">
        <v>0</v>
      </c>
      <c r="BT16" s="56">
        <v>0</v>
      </c>
      <c r="BU16" s="56">
        <v>0</v>
      </c>
      <c r="BV16" s="56">
        <v>0</v>
      </c>
      <c r="BW16" s="56">
        <v>7.333333333333333</v>
      </c>
      <c r="BX16" s="56">
        <v>91</v>
      </c>
      <c r="BY16" s="56">
        <v>0</v>
      </c>
      <c r="BZ16" s="56">
        <v>0</v>
      </c>
      <c r="CA16" s="56">
        <v>0</v>
      </c>
      <c r="CB16" s="56">
        <v>0</v>
      </c>
      <c r="CC16" s="57">
        <v>0</v>
      </c>
      <c r="CD16" s="57">
        <v>0</v>
      </c>
      <c r="CE16" s="57">
        <v>0</v>
      </c>
      <c r="CF16" s="57">
        <v>0</v>
      </c>
      <c r="CG16" s="57">
        <v>0</v>
      </c>
      <c r="CH16" s="57">
        <v>0</v>
      </c>
      <c r="CI16" s="57">
        <v>0</v>
      </c>
      <c r="CJ16" s="57">
        <v>0.27239884393063585</v>
      </c>
      <c r="CK16" s="57">
        <v>0</v>
      </c>
      <c r="CL16" s="57">
        <v>0</v>
      </c>
      <c r="CM16" s="57">
        <v>0</v>
      </c>
      <c r="CN16" s="57">
        <v>0</v>
      </c>
      <c r="CO16" s="57">
        <v>0.51445086705202314</v>
      </c>
      <c r="CP16" s="57">
        <v>0</v>
      </c>
      <c r="CQ16" s="57">
        <v>0</v>
      </c>
      <c r="CR16" s="58">
        <v>1.4450867052023123E-2</v>
      </c>
      <c r="CS16" s="58">
        <v>0</v>
      </c>
      <c r="CT16" s="58">
        <v>1.4450867052023121E-3</v>
      </c>
      <c r="CU16" s="58">
        <v>0</v>
      </c>
      <c r="CV16" s="58">
        <v>0</v>
      </c>
      <c r="CW16" s="58">
        <v>0</v>
      </c>
      <c r="CX16" s="58">
        <v>0</v>
      </c>
      <c r="CY16" s="58">
        <v>0</v>
      </c>
      <c r="CZ16" s="58">
        <v>0</v>
      </c>
      <c r="DA16" s="58">
        <v>0</v>
      </c>
      <c r="DB16" s="58">
        <v>0</v>
      </c>
      <c r="DC16" s="58">
        <v>4.3352601156069369E-3</v>
      </c>
      <c r="DD16" s="58">
        <v>0</v>
      </c>
      <c r="DE16" s="58">
        <v>0</v>
      </c>
      <c r="DF16" s="58">
        <v>4.9855491329479772E-2</v>
      </c>
      <c r="DG16" s="58">
        <v>0</v>
      </c>
      <c r="DH16" s="58">
        <v>0</v>
      </c>
      <c r="DI16" s="57">
        <v>2.6734104046242779E-2</v>
      </c>
      <c r="DJ16" s="57">
        <v>0.16040462427745666</v>
      </c>
      <c r="DK16" s="57">
        <v>0.10476878612716764</v>
      </c>
      <c r="DL16" s="57">
        <v>0</v>
      </c>
      <c r="DM16" s="57">
        <v>9.5375722543352609E-2</v>
      </c>
      <c r="DN16" s="57">
        <v>0</v>
      </c>
      <c r="DO16" s="57">
        <v>0.25433526011560692</v>
      </c>
      <c r="DP16" s="57">
        <v>5.5635838150289024E-2</v>
      </c>
      <c r="DQ16" s="57">
        <v>2.7456647398843931E-2</v>
      </c>
      <c r="DR16" s="57">
        <v>0</v>
      </c>
      <c r="DS16" s="57">
        <v>0</v>
      </c>
      <c r="DT16" s="57">
        <v>0</v>
      </c>
      <c r="DU16" s="57">
        <v>6.2138728323699426E-2</v>
      </c>
      <c r="DV16" s="57">
        <v>0</v>
      </c>
      <c r="DW16" s="57">
        <v>0</v>
      </c>
      <c r="DX16" s="57">
        <v>0</v>
      </c>
      <c r="DY16" s="57">
        <v>0</v>
      </c>
      <c r="DZ16" s="57">
        <v>0</v>
      </c>
      <c r="EA16" s="57">
        <v>0</v>
      </c>
      <c r="EB16" s="57">
        <v>0</v>
      </c>
      <c r="EC16" s="57">
        <v>1.5895953757225433E-2</v>
      </c>
      <c r="ED16" s="57">
        <v>0.19725433526011563</v>
      </c>
      <c r="EE16" s="57">
        <v>0</v>
      </c>
      <c r="EF16" s="57">
        <v>0</v>
      </c>
      <c r="EG16" s="57">
        <v>0</v>
      </c>
      <c r="EH16" s="57">
        <v>0</v>
      </c>
      <c r="EI16" s="57">
        <v>181163</v>
      </c>
      <c r="EJ16" s="57">
        <v>1</v>
      </c>
      <c r="EK16" s="57">
        <v>1</v>
      </c>
      <c r="EL16" s="57">
        <v>148</v>
      </c>
      <c r="EM16" s="57">
        <v>7519</v>
      </c>
      <c r="EN16" s="57">
        <v>2517</v>
      </c>
      <c r="EO16" s="57">
        <v>54</v>
      </c>
      <c r="EP16" s="57">
        <v>5</v>
      </c>
      <c r="EQ16" s="57">
        <v>12.893000000000001</v>
      </c>
      <c r="ER16" s="57">
        <v>0</v>
      </c>
      <c r="ES16" s="57">
        <v>1.851</v>
      </c>
      <c r="ET16" s="57">
        <v>31.89</v>
      </c>
      <c r="EU16" s="57">
        <v>392.69436416184971</v>
      </c>
      <c r="EV16" s="57">
        <v>2.1676300578034684E-3</v>
      </c>
      <c r="EW16" s="57">
        <v>2.1676300578034684E-3</v>
      </c>
      <c r="EX16" s="57">
        <v>0.32080924855491333</v>
      </c>
      <c r="EY16" s="57">
        <v>16.298410404624278</v>
      </c>
      <c r="EZ16" s="57">
        <v>5.4559248554913298</v>
      </c>
      <c r="FA16" s="57">
        <v>0.11705202312138729</v>
      </c>
      <c r="FB16" s="57">
        <v>1.0838150289017341E-2</v>
      </c>
      <c r="FC16" s="57">
        <v>2.794725433526012E-2</v>
      </c>
      <c r="FD16" s="57">
        <v>0</v>
      </c>
      <c r="FE16" s="57">
        <v>4.0122832369942196E-3</v>
      </c>
      <c r="FF16" s="57">
        <v>6.91257225433526E-2</v>
      </c>
      <c r="FG16" s="57">
        <v>0.33475196169703419</v>
      </c>
      <c r="FH16" s="57">
        <v>0.51119904576178121</v>
      </c>
      <c r="FI16" s="57">
        <v>4.7333244977942709E-2</v>
      </c>
      <c r="FJ16" s="57">
        <v>0.12205350550012307</v>
      </c>
      <c r="FK16" s="57">
        <v>0</v>
      </c>
      <c r="FL16" s="57">
        <v>1.7522767290834389E-2</v>
      </c>
      <c r="FM16" s="57">
        <v>0.3018914364693186</v>
      </c>
    </row>
    <row r="17" spans="1:169" ht="22.5" outlineLevel="1" x14ac:dyDescent="0.25">
      <c r="A17" s="44">
        <v>190804742</v>
      </c>
      <c r="B17" s="5" t="s">
        <v>17</v>
      </c>
      <c r="C17" s="59">
        <v>3169.0350085450937</v>
      </c>
      <c r="D17" s="81">
        <v>2898072.2425000002</v>
      </c>
      <c r="E17" s="41">
        <v>926.91666666666674</v>
      </c>
      <c r="F17" s="54">
        <v>581</v>
      </c>
      <c r="G17" s="54">
        <v>520</v>
      </c>
      <c r="H17" s="54">
        <v>242</v>
      </c>
      <c r="I17" s="54">
        <v>61</v>
      </c>
      <c r="J17" s="54">
        <v>52.333333333333336</v>
      </c>
      <c r="K17" s="54">
        <v>61</v>
      </c>
      <c r="L17" s="54">
        <v>297.33333333333331</v>
      </c>
      <c r="M17" s="54">
        <v>222.66666666666666</v>
      </c>
      <c r="N17" s="54">
        <v>0.70595382746051027</v>
      </c>
      <c r="O17" s="54">
        <v>0.63183475091130015</v>
      </c>
      <c r="P17" s="54">
        <v>0.16817135650410325</v>
      </c>
      <c r="Q17" s="54">
        <v>7.4119076549210211E-2</v>
      </c>
      <c r="R17" s="54">
        <v>6.358849736735521E-2</v>
      </c>
      <c r="S17" s="54">
        <v>4.136778953015513E-2</v>
      </c>
      <c r="T17" s="54">
        <v>7.4119076549210211E-2</v>
      </c>
      <c r="U17" s="54">
        <v>0.36127987039287157</v>
      </c>
      <c r="V17" s="54">
        <v>0.27055488051842852</v>
      </c>
      <c r="W17" s="55">
        <v>0</v>
      </c>
      <c r="X17" s="55">
        <v>0</v>
      </c>
      <c r="Y17" s="55">
        <v>9.6666666666666661</v>
      </c>
      <c r="Z17" s="55">
        <v>51.333333333333336</v>
      </c>
      <c r="AA17" s="56"/>
      <c r="AB17" s="56">
        <v>100</v>
      </c>
      <c r="AC17" s="56">
        <v>16.666666666666668</v>
      </c>
      <c r="AD17" s="56">
        <v>180.66666666666666</v>
      </c>
      <c r="AE17" s="56">
        <v>0</v>
      </c>
      <c r="AF17" s="56">
        <v>0</v>
      </c>
      <c r="AG17" s="56">
        <v>0</v>
      </c>
      <c r="AH17" s="56">
        <v>0</v>
      </c>
      <c r="AI17" s="56">
        <v>222.66666666666666</v>
      </c>
      <c r="AJ17" s="56">
        <v>0</v>
      </c>
      <c r="AK17" s="56">
        <v>0</v>
      </c>
      <c r="AL17" s="56">
        <v>9.3333333333333339</v>
      </c>
      <c r="AM17" s="56">
        <v>6</v>
      </c>
      <c r="AN17" s="56">
        <v>32</v>
      </c>
      <c r="AO17" s="56">
        <v>0</v>
      </c>
      <c r="AP17" s="56">
        <v>0</v>
      </c>
      <c r="AQ17" s="56">
        <v>0</v>
      </c>
      <c r="AR17" s="56">
        <v>0</v>
      </c>
      <c r="AS17" s="56">
        <v>0</v>
      </c>
      <c r="AT17" s="56">
        <v>0</v>
      </c>
      <c r="AU17" s="56">
        <v>0.66666666666666663</v>
      </c>
      <c r="AV17" s="56">
        <v>0</v>
      </c>
      <c r="AW17" s="56">
        <v>0</v>
      </c>
      <c r="AX17" s="56">
        <v>0</v>
      </c>
      <c r="AY17" s="56">
        <v>0</v>
      </c>
      <c r="AZ17" s="56">
        <v>45.666666666666664</v>
      </c>
      <c r="BA17" s="56">
        <v>14.333333333333334</v>
      </c>
      <c r="BB17" s="56">
        <v>0</v>
      </c>
      <c r="BC17" s="56">
        <v>52</v>
      </c>
      <c r="BD17" s="56">
        <v>260.66666666666669</v>
      </c>
      <c r="BE17" s="56">
        <v>39.333333333333336</v>
      </c>
      <c r="BF17" s="56">
        <v>0</v>
      </c>
      <c r="BG17" s="56">
        <v>124.66666666666667</v>
      </c>
      <c r="BH17" s="56">
        <v>0</v>
      </c>
      <c r="BI17" s="56">
        <v>18.666666666666668</v>
      </c>
      <c r="BJ17" s="56">
        <v>0</v>
      </c>
      <c r="BK17" s="56">
        <v>11.666666666666666</v>
      </c>
      <c r="BL17" s="56">
        <v>0</v>
      </c>
      <c r="BM17" s="56">
        <v>74</v>
      </c>
      <c r="BN17" s="56">
        <v>0</v>
      </c>
      <c r="BO17" s="56">
        <v>0</v>
      </c>
      <c r="BP17" s="56">
        <v>0</v>
      </c>
      <c r="BQ17" s="56">
        <v>141.66666666666666</v>
      </c>
      <c r="BR17" s="56">
        <v>69</v>
      </c>
      <c r="BS17" s="56">
        <v>0</v>
      </c>
      <c r="BT17" s="56">
        <v>0</v>
      </c>
      <c r="BU17" s="56">
        <v>0</v>
      </c>
      <c r="BV17" s="56">
        <v>0</v>
      </c>
      <c r="BW17" s="56">
        <v>0</v>
      </c>
      <c r="BX17" s="56">
        <v>31.333333333333332</v>
      </c>
      <c r="BY17" s="56">
        <v>0</v>
      </c>
      <c r="BZ17" s="56">
        <v>0</v>
      </c>
      <c r="CA17" s="56">
        <v>0</v>
      </c>
      <c r="CB17" s="56">
        <v>0</v>
      </c>
      <c r="CC17" s="57">
        <v>0</v>
      </c>
      <c r="CD17" s="57">
        <v>0</v>
      </c>
      <c r="CE17" s="57">
        <v>1.1745646010530578E-2</v>
      </c>
      <c r="CF17" s="57">
        <v>6.2373430538679629E-2</v>
      </c>
      <c r="CG17" s="57">
        <v>0</v>
      </c>
      <c r="CH17" s="57">
        <v>0.12150668286755771</v>
      </c>
      <c r="CI17" s="57">
        <v>2.025111381125962E-2</v>
      </c>
      <c r="CJ17" s="57">
        <v>0.21952207371405427</v>
      </c>
      <c r="CK17" s="57">
        <v>0</v>
      </c>
      <c r="CL17" s="57">
        <v>0</v>
      </c>
      <c r="CM17" s="57">
        <v>0</v>
      </c>
      <c r="CN17" s="57">
        <v>0</v>
      </c>
      <c r="CO17" s="57">
        <v>0.27055488051842852</v>
      </c>
      <c r="CP17" s="57">
        <v>0</v>
      </c>
      <c r="CQ17" s="57">
        <v>0</v>
      </c>
      <c r="CR17" s="58">
        <v>1.1340623734305387E-2</v>
      </c>
      <c r="CS17" s="58">
        <v>7.2904009720534627E-3</v>
      </c>
      <c r="CT17" s="58">
        <v>3.8882138517618466E-2</v>
      </c>
      <c r="CU17" s="58">
        <v>0</v>
      </c>
      <c r="CV17" s="58">
        <v>0</v>
      </c>
      <c r="CW17" s="58">
        <v>0</v>
      </c>
      <c r="CX17" s="58">
        <v>0</v>
      </c>
      <c r="CY17" s="58">
        <v>0</v>
      </c>
      <c r="CZ17" s="58">
        <v>0</v>
      </c>
      <c r="DA17" s="58">
        <v>8.100445524503847E-4</v>
      </c>
      <c r="DB17" s="58">
        <v>0</v>
      </c>
      <c r="DC17" s="58">
        <v>0</v>
      </c>
      <c r="DD17" s="58">
        <v>0</v>
      </c>
      <c r="DE17" s="58">
        <v>0</v>
      </c>
      <c r="DF17" s="58">
        <v>5.5488051842851355E-2</v>
      </c>
      <c r="DG17" s="58">
        <v>1.7415957877683273E-2</v>
      </c>
      <c r="DH17" s="58">
        <v>0</v>
      </c>
      <c r="DI17" s="57">
        <v>6.3183475091130009E-2</v>
      </c>
      <c r="DJ17" s="57">
        <v>0.31672742000810045</v>
      </c>
      <c r="DK17" s="57">
        <v>4.7792628594572707E-2</v>
      </c>
      <c r="DL17" s="57">
        <v>0</v>
      </c>
      <c r="DM17" s="57">
        <v>0.15147833130822197</v>
      </c>
      <c r="DN17" s="57">
        <v>0</v>
      </c>
      <c r="DO17" s="57">
        <v>2.2681247468610773E-2</v>
      </c>
      <c r="DP17" s="57">
        <v>0</v>
      </c>
      <c r="DQ17" s="57">
        <v>1.4175779667881732E-2</v>
      </c>
      <c r="DR17" s="57">
        <v>0</v>
      </c>
      <c r="DS17" s="57">
        <v>8.9914945321992706E-2</v>
      </c>
      <c r="DT17" s="57">
        <v>0</v>
      </c>
      <c r="DU17" s="57">
        <v>0</v>
      </c>
      <c r="DV17" s="57">
        <v>0</v>
      </c>
      <c r="DW17" s="57">
        <v>0.17213446739570676</v>
      </c>
      <c r="DX17" s="57">
        <v>8.3839611178614826E-2</v>
      </c>
      <c r="DY17" s="57">
        <v>0</v>
      </c>
      <c r="DZ17" s="57">
        <v>0</v>
      </c>
      <c r="EA17" s="57">
        <v>0</v>
      </c>
      <c r="EB17" s="57">
        <v>0</v>
      </c>
      <c r="EC17" s="57">
        <v>0</v>
      </c>
      <c r="ED17" s="57">
        <v>3.8072093965168086E-2</v>
      </c>
      <c r="EE17" s="57">
        <v>0</v>
      </c>
      <c r="EF17" s="57">
        <v>0</v>
      </c>
      <c r="EG17" s="57">
        <v>0</v>
      </c>
      <c r="EH17" s="57">
        <v>0</v>
      </c>
      <c r="EI17" s="57">
        <v>403000</v>
      </c>
      <c r="EJ17" s="57">
        <v>2</v>
      </c>
      <c r="EK17" s="57">
        <v>2</v>
      </c>
      <c r="EL17" s="57">
        <v>276</v>
      </c>
      <c r="EM17" s="57">
        <v>11089.22</v>
      </c>
      <c r="EN17" s="57">
        <v>4736</v>
      </c>
      <c r="EO17" s="57">
        <v>67</v>
      </c>
      <c r="EP17" s="57">
        <v>6</v>
      </c>
      <c r="EQ17" s="57">
        <v>20</v>
      </c>
      <c r="ER17" s="57">
        <v>0</v>
      </c>
      <c r="ES17" s="57">
        <v>5</v>
      </c>
      <c r="ET17" s="57">
        <v>64</v>
      </c>
      <c r="EU17" s="57">
        <v>489.67193195625759</v>
      </c>
      <c r="EV17" s="57">
        <v>2.4301336573511541E-3</v>
      </c>
      <c r="EW17" s="57">
        <v>2.4301336573511541E-3</v>
      </c>
      <c r="EX17" s="57">
        <v>0.3353584447144593</v>
      </c>
      <c r="EY17" s="57">
        <v>13.474143377885783</v>
      </c>
      <c r="EZ17" s="57">
        <v>5.7545565006075332</v>
      </c>
      <c r="FA17" s="57">
        <v>8.1409477521263665E-2</v>
      </c>
      <c r="FB17" s="57">
        <v>7.2904009720534627E-3</v>
      </c>
      <c r="FC17" s="57">
        <v>2.4301336573511544E-2</v>
      </c>
      <c r="FD17" s="57">
        <v>0</v>
      </c>
      <c r="FE17" s="57">
        <v>6.0753341433778859E-3</v>
      </c>
      <c r="FF17" s="57">
        <v>7.7764277035236931E-2</v>
      </c>
      <c r="FG17" s="57">
        <v>0.42708143584490166</v>
      </c>
      <c r="FH17" s="57">
        <v>0.41358024691358025</v>
      </c>
      <c r="FI17" s="57">
        <v>3.7037037037037035E-2</v>
      </c>
      <c r="FJ17" s="57">
        <v>0.12345679012345678</v>
      </c>
      <c r="FK17" s="57">
        <v>0</v>
      </c>
      <c r="FL17" s="57">
        <v>3.0864197530864196E-2</v>
      </c>
      <c r="FM17" s="57">
        <v>0.39506172839506171</v>
      </c>
    </row>
    <row r="18" spans="1:169" ht="22.5" outlineLevel="1" x14ac:dyDescent="0.25">
      <c r="A18" s="44">
        <v>190972373</v>
      </c>
      <c r="B18" s="5" t="s">
        <v>18</v>
      </c>
      <c r="C18" s="59">
        <v>2031.3663252417221</v>
      </c>
      <c r="D18" s="81">
        <v>4203691.0674999999</v>
      </c>
      <c r="E18" s="41">
        <v>2087.4166666666665</v>
      </c>
      <c r="F18" s="54">
        <v>1281</v>
      </c>
      <c r="G18" s="54">
        <v>1091</v>
      </c>
      <c r="H18" s="54">
        <v>600.66666666666663</v>
      </c>
      <c r="I18" s="54">
        <v>192</v>
      </c>
      <c r="J18" s="54">
        <v>169.66666666666666</v>
      </c>
      <c r="K18" s="54">
        <v>241.33333333333334</v>
      </c>
      <c r="L18" s="54">
        <v>309</v>
      </c>
      <c r="M18" s="54">
        <v>732.66666666666663</v>
      </c>
      <c r="N18" s="54">
        <v>0.68077945084145264</v>
      </c>
      <c r="O18" s="54">
        <v>0.57980513728963678</v>
      </c>
      <c r="P18" s="54">
        <v>0.20403878908024023</v>
      </c>
      <c r="Q18" s="54">
        <v>0.10203720106288751</v>
      </c>
      <c r="R18" s="54">
        <v>9.0168290522586347E-2</v>
      </c>
      <c r="S18" s="54">
        <v>6.7443027704421163E-2</v>
      </c>
      <c r="T18" s="54">
        <v>0.12825509300265722</v>
      </c>
      <c r="U18" s="54">
        <v>0.16421612046058459</v>
      </c>
      <c r="V18" s="54">
        <v>0.38937112488928249</v>
      </c>
      <c r="W18" s="55">
        <v>30.666666666666668</v>
      </c>
      <c r="X18" s="55">
        <v>0</v>
      </c>
      <c r="Y18" s="55">
        <v>10.333333333333334</v>
      </c>
      <c r="Z18" s="55">
        <v>200.33333333333334</v>
      </c>
      <c r="AA18" s="56"/>
      <c r="AB18" s="56">
        <v>11</v>
      </c>
      <c r="AC18" s="56">
        <v>0</v>
      </c>
      <c r="AD18" s="56">
        <v>298</v>
      </c>
      <c r="AE18" s="56">
        <v>0</v>
      </c>
      <c r="AF18" s="56">
        <v>0</v>
      </c>
      <c r="AG18" s="56">
        <v>0</v>
      </c>
      <c r="AH18" s="56">
        <v>0</v>
      </c>
      <c r="AI18" s="56">
        <v>732.66666666666663</v>
      </c>
      <c r="AJ18" s="56">
        <v>0</v>
      </c>
      <c r="AK18" s="56">
        <v>0</v>
      </c>
      <c r="AL18" s="56">
        <v>11.333333333333334</v>
      </c>
      <c r="AM18" s="56">
        <v>4</v>
      </c>
      <c r="AN18" s="56">
        <v>45.333333333333336</v>
      </c>
      <c r="AO18" s="56">
        <v>0</v>
      </c>
      <c r="AP18" s="56">
        <v>0</v>
      </c>
      <c r="AQ18" s="56">
        <v>0</v>
      </c>
      <c r="AR18" s="56">
        <v>30</v>
      </c>
      <c r="AS18" s="56">
        <v>19.666666666666668</v>
      </c>
      <c r="AT18" s="56">
        <v>22.666666666666668</v>
      </c>
      <c r="AU18" s="56">
        <v>3.3333333333333335</v>
      </c>
      <c r="AV18" s="56">
        <v>0</v>
      </c>
      <c r="AW18" s="56">
        <v>1.3333333333333333</v>
      </c>
      <c r="AX18" s="56">
        <v>0</v>
      </c>
      <c r="AY18" s="56">
        <v>0</v>
      </c>
      <c r="AZ18" s="56">
        <v>151.33333333333334</v>
      </c>
      <c r="BA18" s="56">
        <v>7.666666666666667</v>
      </c>
      <c r="BB18" s="56">
        <v>0</v>
      </c>
      <c r="BC18" s="56">
        <v>93.333333333333329</v>
      </c>
      <c r="BD18" s="56">
        <v>43.333333333333336</v>
      </c>
      <c r="BE18" s="56">
        <v>65</v>
      </c>
      <c r="BF18" s="56">
        <v>0</v>
      </c>
      <c r="BG18" s="56">
        <v>534</v>
      </c>
      <c r="BH18" s="56">
        <v>177.33333333333334</v>
      </c>
      <c r="BI18" s="56">
        <v>270.66666666666669</v>
      </c>
      <c r="BJ18" s="56">
        <v>0</v>
      </c>
      <c r="BK18" s="56">
        <v>57</v>
      </c>
      <c r="BL18" s="56">
        <v>0</v>
      </c>
      <c r="BM18" s="56">
        <v>0</v>
      </c>
      <c r="BN18" s="56">
        <v>0</v>
      </c>
      <c r="BO18" s="56">
        <v>42.333333333333336</v>
      </c>
      <c r="BP18" s="56">
        <v>0.66666666666666663</v>
      </c>
      <c r="BQ18" s="56">
        <v>4.666666666666667</v>
      </c>
      <c r="BR18" s="56">
        <v>6.666666666666667</v>
      </c>
      <c r="BS18" s="56">
        <v>0</v>
      </c>
      <c r="BT18" s="56">
        <v>274</v>
      </c>
      <c r="BU18" s="56">
        <v>101.33333333333333</v>
      </c>
      <c r="BV18" s="56">
        <v>1.3333333333333333</v>
      </c>
      <c r="BW18" s="56">
        <v>9.3333333333333339</v>
      </c>
      <c r="BX18" s="56">
        <v>11.333333333333334</v>
      </c>
      <c r="BY18" s="56">
        <v>39.666666666666664</v>
      </c>
      <c r="BZ18" s="56">
        <v>0</v>
      </c>
      <c r="CA18" s="56">
        <v>15</v>
      </c>
      <c r="CB18" s="56">
        <v>136.66666666666666</v>
      </c>
      <c r="CC18" s="57">
        <v>1.6297608503100088E-2</v>
      </c>
      <c r="CD18" s="57">
        <v>0</v>
      </c>
      <c r="CE18" s="57">
        <v>5.4915854738706825E-3</v>
      </c>
      <c r="CF18" s="57">
        <v>0.10646589902568646</v>
      </c>
      <c r="CG18" s="57">
        <v>0</v>
      </c>
      <c r="CH18" s="57">
        <v>5.8458813108945963E-3</v>
      </c>
      <c r="CI18" s="57">
        <v>0</v>
      </c>
      <c r="CJ18" s="57">
        <v>0.15837023914968998</v>
      </c>
      <c r="CK18" s="57">
        <v>0</v>
      </c>
      <c r="CL18" s="57">
        <v>0</v>
      </c>
      <c r="CM18" s="57">
        <v>0</v>
      </c>
      <c r="CN18" s="57">
        <v>0</v>
      </c>
      <c r="CO18" s="57">
        <v>0.38937112488928249</v>
      </c>
      <c r="CP18" s="57">
        <v>0</v>
      </c>
      <c r="CQ18" s="57">
        <v>0</v>
      </c>
      <c r="CR18" s="58">
        <v>6.0230292294065546E-3</v>
      </c>
      <c r="CS18" s="58">
        <v>2.1257750221434896E-3</v>
      </c>
      <c r="CT18" s="58">
        <v>2.4092116917626218E-2</v>
      </c>
      <c r="CU18" s="58">
        <v>0</v>
      </c>
      <c r="CV18" s="58">
        <v>0</v>
      </c>
      <c r="CW18" s="58">
        <v>0</v>
      </c>
      <c r="CX18" s="58">
        <v>1.5943312666076175E-2</v>
      </c>
      <c r="CY18" s="58">
        <v>1.0451727192205492E-2</v>
      </c>
      <c r="CZ18" s="58">
        <v>1.2046058458813109E-2</v>
      </c>
      <c r="DA18" s="58">
        <v>1.7714791851195749E-3</v>
      </c>
      <c r="DB18" s="58">
        <v>0</v>
      </c>
      <c r="DC18" s="58">
        <v>7.0859167404782987E-4</v>
      </c>
      <c r="DD18" s="58">
        <v>0</v>
      </c>
      <c r="DE18" s="58">
        <v>0</v>
      </c>
      <c r="DF18" s="58">
        <v>8.0425155004428706E-2</v>
      </c>
      <c r="DG18" s="58">
        <v>4.0744021257750219E-3</v>
      </c>
      <c r="DH18" s="58">
        <v>0</v>
      </c>
      <c r="DI18" s="57">
        <v>4.9601417183348089E-2</v>
      </c>
      <c r="DJ18" s="57">
        <v>2.3029229406554472E-2</v>
      </c>
      <c r="DK18" s="57">
        <v>3.454384410983171E-2</v>
      </c>
      <c r="DL18" s="57">
        <v>0</v>
      </c>
      <c r="DM18" s="57">
        <v>0.2837909654561559</v>
      </c>
      <c r="DN18" s="57">
        <v>9.4242692648361381E-2</v>
      </c>
      <c r="DO18" s="57">
        <v>0.14384410983170948</v>
      </c>
      <c r="DP18" s="57">
        <v>0</v>
      </c>
      <c r="DQ18" s="57">
        <v>3.029229406554473E-2</v>
      </c>
      <c r="DR18" s="57">
        <v>0</v>
      </c>
      <c r="DS18" s="57">
        <v>0</v>
      </c>
      <c r="DT18" s="57">
        <v>0</v>
      </c>
      <c r="DU18" s="57">
        <v>2.2497785651018599E-2</v>
      </c>
      <c r="DV18" s="57">
        <v>3.5429583702391494E-4</v>
      </c>
      <c r="DW18" s="57">
        <v>2.4800708591674048E-3</v>
      </c>
      <c r="DX18" s="57">
        <v>3.5429583702391498E-3</v>
      </c>
      <c r="DY18" s="57">
        <v>0</v>
      </c>
      <c r="DZ18" s="57">
        <v>0.14561558901682906</v>
      </c>
      <c r="EA18" s="57">
        <v>5.3852967227635072E-2</v>
      </c>
      <c r="EB18" s="57">
        <v>7.0859167404782987E-4</v>
      </c>
      <c r="EC18" s="57">
        <v>4.9601417183348095E-3</v>
      </c>
      <c r="ED18" s="57">
        <v>6.0230292294065546E-3</v>
      </c>
      <c r="EE18" s="57">
        <v>2.1080602302922937E-2</v>
      </c>
      <c r="EF18" s="57">
        <v>0</v>
      </c>
      <c r="EG18" s="57">
        <v>7.9716563330380873E-3</v>
      </c>
      <c r="EH18" s="57">
        <v>7.2630646589902564E-2</v>
      </c>
      <c r="EI18" s="57">
        <v>123210</v>
      </c>
      <c r="EJ18" s="57">
        <v>6</v>
      </c>
      <c r="EK18" s="57">
        <v>2</v>
      </c>
      <c r="EL18" s="57">
        <v>145</v>
      </c>
      <c r="EM18" s="57">
        <v>13486.77</v>
      </c>
      <c r="EN18" s="57">
        <v>4852</v>
      </c>
      <c r="EO18" s="57">
        <v>106</v>
      </c>
      <c r="EP18" s="57">
        <v>6</v>
      </c>
      <c r="EQ18" s="57">
        <v>13</v>
      </c>
      <c r="ER18" s="57">
        <v>2</v>
      </c>
      <c r="ES18" s="57">
        <v>16</v>
      </c>
      <c r="ET18" s="57">
        <v>86.4</v>
      </c>
      <c r="EU18" s="57">
        <v>65.479185119574836</v>
      </c>
      <c r="EV18" s="57">
        <v>3.1886625332152346E-3</v>
      </c>
      <c r="EW18" s="57">
        <v>1.0628875110717448E-3</v>
      </c>
      <c r="EX18" s="57">
        <v>7.7059344552701498E-2</v>
      </c>
      <c r="EY18" s="57">
        <v>7.1674596988485382</v>
      </c>
      <c r="EZ18" s="57">
        <v>2.5785651018600531</v>
      </c>
      <c r="FA18" s="57">
        <v>5.6333038086802477E-2</v>
      </c>
      <c r="FB18" s="57">
        <v>3.1886625332152346E-3</v>
      </c>
      <c r="FC18" s="57">
        <v>6.9087688219663414E-3</v>
      </c>
      <c r="FD18" s="57">
        <v>1.0628875110717448E-3</v>
      </c>
      <c r="FE18" s="57">
        <v>8.5031000885739585E-3</v>
      </c>
      <c r="FF18" s="57">
        <v>4.5916740478299384E-2</v>
      </c>
      <c r="FG18" s="57">
        <v>0.35975997218014394</v>
      </c>
      <c r="FH18" s="57">
        <v>0.46207497820401044</v>
      </c>
      <c r="FI18" s="57">
        <v>2.6155187445510025E-2</v>
      </c>
      <c r="FJ18" s="57">
        <v>5.6669572798605058E-2</v>
      </c>
      <c r="FK18" s="57">
        <v>8.7183958151700082E-3</v>
      </c>
      <c r="FL18" s="57">
        <v>6.9747166521360066E-2</v>
      </c>
      <c r="FM18" s="57">
        <v>0.37663469921534437</v>
      </c>
    </row>
    <row r="19" spans="1:169" ht="22.5" outlineLevel="1" x14ac:dyDescent="0.25">
      <c r="A19" s="44">
        <v>190973322</v>
      </c>
      <c r="B19" s="5" t="s">
        <v>19</v>
      </c>
      <c r="C19" s="59">
        <v>2779.8821587733228</v>
      </c>
      <c r="D19" s="81">
        <v>1556576.665</v>
      </c>
      <c r="E19" s="41">
        <v>564.33333333333337</v>
      </c>
      <c r="F19" s="54">
        <v>418.66666666666669</v>
      </c>
      <c r="G19" s="54">
        <v>365.66666666666669</v>
      </c>
      <c r="H19" s="54">
        <v>129</v>
      </c>
      <c r="I19" s="54">
        <v>53</v>
      </c>
      <c r="J19" s="54">
        <v>29.666666666666668</v>
      </c>
      <c r="K19" s="54">
        <v>38.333333333333336</v>
      </c>
      <c r="L19" s="54">
        <v>134</v>
      </c>
      <c r="M19" s="54">
        <v>246.33333333333334</v>
      </c>
      <c r="N19" s="54">
        <v>0.76445526475958625</v>
      </c>
      <c r="O19" s="54">
        <v>0.66768107121119913</v>
      </c>
      <c r="P19" s="54">
        <v>7.9614063867386953E-2</v>
      </c>
      <c r="Q19" s="54">
        <v>9.6774193548387108E-2</v>
      </c>
      <c r="R19" s="54">
        <v>5.4169202678028001E-2</v>
      </c>
      <c r="S19" s="54">
        <v>7.1874020076268808E-2</v>
      </c>
      <c r="T19" s="54">
        <v>6.999391357273281E-2</v>
      </c>
      <c r="U19" s="54">
        <v>0.24467437614120513</v>
      </c>
      <c r="V19" s="54">
        <v>0.44978697504564824</v>
      </c>
      <c r="W19" s="55">
        <v>0</v>
      </c>
      <c r="X19" s="55">
        <v>0</v>
      </c>
      <c r="Y19" s="55">
        <v>3</v>
      </c>
      <c r="Z19" s="55">
        <v>35.333333333333336</v>
      </c>
      <c r="AA19" s="56"/>
      <c r="AB19" s="56">
        <v>38</v>
      </c>
      <c r="AC19" s="56">
        <v>0</v>
      </c>
      <c r="AD19" s="56">
        <v>89.333333333333329</v>
      </c>
      <c r="AE19" s="56">
        <v>0</v>
      </c>
      <c r="AF19" s="56">
        <v>0</v>
      </c>
      <c r="AG19" s="56">
        <v>6.666666666666667</v>
      </c>
      <c r="AH19" s="56">
        <v>0</v>
      </c>
      <c r="AI19" s="56">
        <v>246.33333333333334</v>
      </c>
      <c r="AJ19" s="56">
        <v>0</v>
      </c>
      <c r="AK19" s="56">
        <v>0</v>
      </c>
      <c r="AL19" s="56">
        <v>0</v>
      </c>
      <c r="AM19" s="56">
        <v>0</v>
      </c>
      <c r="AN19" s="56">
        <v>0.66666666666666663</v>
      </c>
      <c r="AO19" s="56">
        <v>0</v>
      </c>
      <c r="AP19" s="56">
        <v>0</v>
      </c>
      <c r="AQ19" s="56">
        <v>0</v>
      </c>
      <c r="AR19" s="56">
        <v>0</v>
      </c>
      <c r="AS19" s="56">
        <v>0</v>
      </c>
      <c r="AT19" s="56">
        <v>0</v>
      </c>
      <c r="AU19" s="56">
        <v>0</v>
      </c>
      <c r="AV19" s="56">
        <v>0</v>
      </c>
      <c r="AW19" s="56">
        <v>0</v>
      </c>
      <c r="AX19" s="56">
        <v>0</v>
      </c>
      <c r="AY19" s="56">
        <v>0</v>
      </c>
      <c r="AZ19" s="56">
        <v>44.333333333333336</v>
      </c>
      <c r="BA19" s="56">
        <v>0</v>
      </c>
      <c r="BB19" s="56">
        <v>0</v>
      </c>
      <c r="BC19" s="56">
        <v>107.66666666666667</v>
      </c>
      <c r="BD19" s="56">
        <v>132.66666666666666</v>
      </c>
      <c r="BE19" s="56">
        <v>28.333333333333332</v>
      </c>
      <c r="BF19" s="56">
        <v>0</v>
      </c>
      <c r="BG19" s="56">
        <v>51.333333333333336</v>
      </c>
      <c r="BH19" s="56">
        <v>31.333333333333332</v>
      </c>
      <c r="BI19" s="56">
        <v>61</v>
      </c>
      <c r="BJ19" s="56">
        <v>0</v>
      </c>
      <c r="BK19" s="56">
        <v>3</v>
      </c>
      <c r="BL19" s="56">
        <v>2</v>
      </c>
      <c r="BM19" s="56">
        <v>0</v>
      </c>
      <c r="BN19" s="56">
        <v>1.3333333333333333</v>
      </c>
      <c r="BO19" s="56">
        <v>0</v>
      </c>
      <c r="BP19" s="56">
        <v>90.333333333333329</v>
      </c>
      <c r="BQ19" s="56">
        <v>0</v>
      </c>
      <c r="BR19" s="56">
        <v>34</v>
      </c>
      <c r="BS19" s="56">
        <v>0</v>
      </c>
      <c r="BT19" s="56">
        <v>4.666666666666667</v>
      </c>
      <c r="BU19" s="56">
        <v>0</v>
      </c>
      <c r="BV19" s="56">
        <v>0</v>
      </c>
      <c r="BW19" s="56">
        <v>0</v>
      </c>
      <c r="BX19" s="56">
        <v>0</v>
      </c>
      <c r="BY19" s="56">
        <v>0</v>
      </c>
      <c r="BZ19" s="56">
        <v>0</v>
      </c>
      <c r="CA19" s="56">
        <v>0</v>
      </c>
      <c r="CB19" s="56">
        <v>0</v>
      </c>
      <c r="CC19" s="57">
        <v>0</v>
      </c>
      <c r="CD19" s="57">
        <v>0</v>
      </c>
      <c r="CE19" s="57">
        <v>5.4777845404747416E-3</v>
      </c>
      <c r="CF19" s="57">
        <v>6.4516129032258077E-2</v>
      </c>
      <c r="CG19" s="57">
        <v>0</v>
      </c>
      <c r="CH19" s="57">
        <v>6.9385270846013397E-2</v>
      </c>
      <c r="CI19" s="57">
        <v>0</v>
      </c>
      <c r="CJ19" s="57">
        <v>0.16311625076080341</v>
      </c>
      <c r="CK19" s="57">
        <v>0</v>
      </c>
      <c r="CL19" s="57">
        <v>0</v>
      </c>
      <c r="CM19" s="57">
        <v>1.2172854534388315E-2</v>
      </c>
      <c r="CN19" s="57">
        <v>0</v>
      </c>
      <c r="CO19" s="57">
        <v>0.44978697504564824</v>
      </c>
      <c r="CP19" s="57">
        <v>0</v>
      </c>
      <c r="CQ19" s="57">
        <v>0</v>
      </c>
      <c r="CR19" s="58">
        <v>0</v>
      </c>
      <c r="CS19" s="58">
        <v>0</v>
      </c>
      <c r="CT19" s="58">
        <v>1.2172854534388314E-3</v>
      </c>
      <c r="CU19" s="58">
        <v>0</v>
      </c>
      <c r="CV19" s="58">
        <v>0</v>
      </c>
      <c r="CW19" s="58">
        <v>0</v>
      </c>
      <c r="CX19" s="58">
        <v>0</v>
      </c>
      <c r="CY19" s="58">
        <v>0</v>
      </c>
      <c r="CZ19" s="58">
        <v>0</v>
      </c>
      <c r="DA19" s="58">
        <v>0</v>
      </c>
      <c r="DB19" s="58">
        <v>0</v>
      </c>
      <c r="DC19" s="58">
        <v>0</v>
      </c>
      <c r="DD19" s="58">
        <v>0</v>
      </c>
      <c r="DE19" s="58">
        <v>0</v>
      </c>
      <c r="DF19" s="58">
        <v>8.0949482653682292E-2</v>
      </c>
      <c r="DG19" s="58">
        <v>0</v>
      </c>
      <c r="DH19" s="58">
        <v>0</v>
      </c>
      <c r="DI19" s="57">
        <v>0.1965916007303713</v>
      </c>
      <c r="DJ19" s="57">
        <v>0.24223980523432745</v>
      </c>
      <c r="DK19" s="57">
        <v>5.1734631771150334E-2</v>
      </c>
      <c r="DL19" s="57">
        <v>0</v>
      </c>
      <c r="DM19" s="57">
        <v>9.3730979914790027E-2</v>
      </c>
      <c r="DN19" s="57">
        <v>5.7212416311625075E-2</v>
      </c>
      <c r="DO19" s="57">
        <v>0.11138161898965308</v>
      </c>
      <c r="DP19" s="57">
        <v>0</v>
      </c>
      <c r="DQ19" s="57">
        <v>5.4777845404747416E-3</v>
      </c>
      <c r="DR19" s="57">
        <v>3.6518563603164943E-3</v>
      </c>
      <c r="DS19" s="57">
        <v>0</v>
      </c>
      <c r="DT19" s="57">
        <v>2.4345709068776629E-3</v>
      </c>
      <c r="DU19" s="57">
        <v>0</v>
      </c>
      <c r="DV19" s="57">
        <v>0.16494217894096166</v>
      </c>
      <c r="DW19" s="57">
        <v>0</v>
      </c>
      <c r="DX19" s="57">
        <v>6.2081558125380409E-2</v>
      </c>
      <c r="DY19" s="57">
        <v>0</v>
      </c>
      <c r="DZ19" s="57">
        <v>8.5209981740718213E-3</v>
      </c>
      <c r="EA19" s="57">
        <v>0</v>
      </c>
      <c r="EB19" s="57">
        <v>0</v>
      </c>
      <c r="EC19" s="57">
        <v>0</v>
      </c>
      <c r="ED19" s="57">
        <v>0</v>
      </c>
      <c r="EE19" s="57">
        <v>0</v>
      </c>
      <c r="EF19" s="57">
        <v>0</v>
      </c>
      <c r="EG19" s="57">
        <v>0</v>
      </c>
      <c r="EH19" s="57">
        <v>0</v>
      </c>
      <c r="EI19" s="57">
        <v>812652</v>
      </c>
      <c r="EJ19" s="57">
        <v>2</v>
      </c>
      <c r="EK19" s="57">
        <v>2</v>
      </c>
      <c r="EL19" s="57">
        <v>416</v>
      </c>
      <c r="EM19" s="57">
        <v>9306.8799999999992</v>
      </c>
      <c r="EN19" s="57">
        <v>3844.24</v>
      </c>
      <c r="EO19" s="57">
        <v>65</v>
      </c>
      <c r="EP19" s="57">
        <v>6</v>
      </c>
      <c r="EQ19" s="57">
        <v>12.75</v>
      </c>
      <c r="ER19" s="57">
        <v>0</v>
      </c>
      <c r="ES19" s="57">
        <v>1.75</v>
      </c>
      <c r="ET19" s="57">
        <v>32</v>
      </c>
      <c r="EU19" s="57">
        <v>1483.84418746196</v>
      </c>
      <c r="EV19" s="57">
        <v>3.6518563603164943E-3</v>
      </c>
      <c r="EW19" s="57">
        <v>3.6518563603164943E-3</v>
      </c>
      <c r="EX19" s="57">
        <v>0.75958612294583083</v>
      </c>
      <c r="EY19" s="57">
        <v>16.993694461351186</v>
      </c>
      <c r="EZ19" s="57">
        <v>7.0193061472915401</v>
      </c>
      <c r="FA19" s="57">
        <v>0.11868533171028607</v>
      </c>
      <c r="FB19" s="57">
        <v>1.0955569080949483E-2</v>
      </c>
      <c r="FC19" s="57">
        <v>2.3280584297017654E-2</v>
      </c>
      <c r="FD19" s="57">
        <v>0</v>
      </c>
      <c r="FE19" s="57">
        <v>3.1953743152769326E-3</v>
      </c>
      <c r="FF19" s="57">
        <v>5.8429701765063909E-2</v>
      </c>
      <c r="FG19" s="57">
        <v>0.41305356897263101</v>
      </c>
      <c r="FH19" s="57">
        <v>0.55319148936170215</v>
      </c>
      <c r="FI19" s="57">
        <v>5.106382978723404E-2</v>
      </c>
      <c r="FJ19" s="57">
        <v>0.10851063829787234</v>
      </c>
      <c r="FK19" s="57">
        <v>0</v>
      </c>
      <c r="FL19" s="57">
        <v>1.4893617021276596E-2</v>
      </c>
      <c r="FM19" s="57">
        <v>0.2723404255319149</v>
      </c>
    </row>
    <row r="20" spans="1:169" ht="22.5" outlineLevel="1" x14ac:dyDescent="0.25">
      <c r="A20" s="44">
        <v>290972940</v>
      </c>
      <c r="B20" s="5" t="s">
        <v>20</v>
      </c>
      <c r="C20" s="59">
        <v>2508.6633440524752</v>
      </c>
      <c r="D20" s="81">
        <v>1419894.53</v>
      </c>
      <c r="E20" s="41">
        <v>567.41666666666674</v>
      </c>
      <c r="F20" s="54">
        <v>396.33333333333331</v>
      </c>
      <c r="G20" s="54">
        <v>395.33333333333331</v>
      </c>
      <c r="H20" s="54">
        <v>157.66666666666666</v>
      </c>
      <c r="I20" s="54">
        <v>1</v>
      </c>
      <c r="J20" s="54">
        <v>0</v>
      </c>
      <c r="K20" s="54">
        <v>0</v>
      </c>
      <c r="L20" s="54">
        <v>308.66666666666669</v>
      </c>
      <c r="M20" s="54">
        <v>87.666666666666671</v>
      </c>
      <c r="N20" s="54">
        <v>0.71540312876052947</v>
      </c>
      <c r="O20" s="54">
        <v>0.7135980746089049</v>
      </c>
      <c r="P20" s="54">
        <v>0.17131799364561234</v>
      </c>
      <c r="Q20" s="54">
        <v>1.8050541516245488E-3</v>
      </c>
      <c r="R20" s="54">
        <v>0</v>
      </c>
      <c r="S20" s="54">
        <v>6.01323561915741E-4</v>
      </c>
      <c r="T20" s="54">
        <v>0</v>
      </c>
      <c r="U20" s="54">
        <v>0.55716004813477737</v>
      </c>
      <c r="V20" s="54">
        <v>0.15824308062575212</v>
      </c>
      <c r="W20" s="55">
        <v>0</v>
      </c>
      <c r="X20" s="55">
        <v>0</v>
      </c>
      <c r="Y20" s="55">
        <v>0</v>
      </c>
      <c r="Z20" s="55">
        <v>0</v>
      </c>
      <c r="AA20" s="56"/>
      <c r="AB20" s="56">
        <v>89.666666666666671</v>
      </c>
      <c r="AC20" s="56">
        <v>0</v>
      </c>
      <c r="AD20" s="56">
        <v>219</v>
      </c>
      <c r="AE20" s="56">
        <v>0</v>
      </c>
      <c r="AF20" s="56">
        <v>0</v>
      </c>
      <c r="AG20" s="56">
        <v>0</v>
      </c>
      <c r="AH20" s="56">
        <v>0</v>
      </c>
      <c r="AI20" s="56">
        <v>87.666666666666671</v>
      </c>
      <c r="AJ20" s="56">
        <v>0</v>
      </c>
      <c r="AK20" s="56">
        <v>0</v>
      </c>
      <c r="AL20" s="56">
        <v>29.333333333333332</v>
      </c>
      <c r="AM20" s="56">
        <v>0</v>
      </c>
      <c r="AN20" s="56">
        <v>0</v>
      </c>
      <c r="AO20" s="56">
        <v>0</v>
      </c>
      <c r="AP20" s="56">
        <v>0</v>
      </c>
      <c r="AQ20" s="56">
        <v>0</v>
      </c>
      <c r="AR20" s="56">
        <v>0</v>
      </c>
      <c r="AS20" s="56">
        <v>0</v>
      </c>
      <c r="AT20" s="56">
        <v>2</v>
      </c>
      <c r="AU20" s="56">
        <v>0</v>
      </c>
      <c r="AV20" s="56">
        <v>0</v>
      </c>
      <c r="AW20" s="56">
        <v>0</v>
      </c>
      <c r="AX20" s="56">
        <v>0</v>
      </c>
      <c r="AY20" s="56">
        <v>0</v>
      </c>
      <c r="AZ20" s="56">
        <v>50.333333333333336</v>
      </c>
      <c r="BA20" s="56">
        <v>0</v>
      </c>
      <c r="BB20" s="56">
        <v>0</v>
      </c>
      <c r="BC20" s="56">
        <v>0</v>
      </c>
      <c r="BD20" s="56">
        <v>60</v>
      </c>
      <c r="BE20" s="56">
        <v>10</v>
      </c>
      <c r="BF20" s="56">
        <v>0</v>
      </c>
      <c r="BG20" s="56">
        <v>69.333333333333329</v>
      </c>
      <c r="BH20" s="56">
        <v>0</v>
      </c>
      <c r="BI20" s="56">
        <v>125.66666666666667</v>
      </c>
      <c r="BJ20" s="56">
        <v>130.66666666666666</v>
      </c>
      <c r="BK20" s="56">
        <v>0.66666666666666663</v>
      </c>
      <c r="BL20" s="56">
        <v>0</v>
      </c>
      <c r="BM20" s="56">
        <v>0</v>
      </c>
      <c r="BN20" s="56">
        <v>0</v>
      </c>
      <c r="BO20" s="56">
        <v>0</v>
      </c>
      <c r="BP20" s="56">
        <v>0</v>
      </c>
      <c r="BQ20" s="56">
        <v>0</v>
      </c>
      <c r="BR20" s="56">
        <v>42</v>
      </c>
      <c r="BS20" s="56">
        <v>0</v>
      </c>
      <c r="BT20" s="56">
        <v>0</v>
      </c>
      <c r="BU20" s="56">
        <v>4</v>
      </c>
      <c r="BV20" s="56">
        <v>111.66666666666667</v>
      </c>
      <c r="BW20" s="56">
        <v>0</v>
      </c>
      <c r="BX20" s="56">
        <v>0</v>
      </c>
      <c r="BY20" s="56">
        <v>0</v>
      </c>
      <c r="BZ20" s="56">
        <v>0</v>
      </c>
      <c r="CA20" s="56">
        <v>0</v>
      </c>
      <c r="CB20" s="56">
        <v>0</v>
      </c>
      <c r="CC20" s="57">
        <v>0</v>
      </c>
      <c r="CD20" s="57">
        <v>0</v>
      </c>
      <c r="CE20" s="57">
        <v>0</v>
      </c>
      <c r="CF20" s="57">
        <v>0</v>
      </c>
      <c r="CG20" s="57">
        <v>0</v>
      </c>
      <c r="CH20" s="57">
        <v>0.16185318892900122</v>
      </c>
      <c r="CI20" s="57">
        <v>0</v>
      </c>
      <c r="CJ20" s="57">
        <v>0.39530685920577618</v>
      </c>
      <c r="CK20" s="57">
        <v>0</v>
      </c>
      <c r="CL20" s="57">
        <v>0</v>
      </c>
      <c r="CM20" s="57">
        <v>0</v>
      </c>
      <c r="CN20" s="57">
        <v>0</v>
      </c>
      <c r="CO20" s="57">
        <v>0.15824308062575212</v>
      </c>
      <c r="CP20" s="57">
        <v>0</v>
      </c>
      <c r="CQ20" s="57">
        <v>0</v>
      </c>
      <c r="CR20" s="58">
        <v>5.2948255114320095E-2</v>
      </c>
      <c r="CS20" s="58">
        <v>0</v>
      </c>
      <c r="CT20" s="58">
        <v>0</v>
      </c>
      <c r="CU20" s="58">
        <v>0</v>
      </c>
      <c r="CV20" s="58">
        <v>0</v>
      </c>
      <c r="CW20" s="58">
        <v>0</v>
      </c>
      <c r="CX20" s="58">
        <v>0</v>
      </c>
      <c r="CY20" s="58">
        <v>0</v>
      </c>
      <c r="CZ20" s="58">
        <v>3.6101083032490976E-3</v>
      </c>
      <c r="DA20" s="58">
        <v>0</v>
      </c>
      <c r="DB20" s="58">
        <v>0</v>
      </c>
      <c r="DC20" s="58">
        <v>0</v>
      </c>
      <c r="DD20" s="58">
        <v>0</v>
      </c>
      <c r="DE20" s="58">
        <v>0</v>
      </c>
      <c r="DF20" s="58">
        <v>9.0854392298435629E-2</v>
      </c>
      <c r="DG20" s="58">
        <v>0</v>
      </c>
      <c r="DH20" s="58">
        <v>0</v>
      </c>
      <c r="DI20" s="57">
        <v>0</v>
      </c>
      <c r="DJ20" s="57">
        <v>0.10830324909747292</v>
      </c>
      <c r="DK20" s="57">
        <v>1.8050541516245487E-2</v>
      </c>
      <c r="DL20" s="57">
        <v>0</v>
      </c>
      <c r="DM20" s="57">
        <v>0.12515042117930203</v>
      </c>
      <c r="DN20" s="57">
        <v>0</v>
      </c>
      <c r="DO20" s="57">
        <v>0.22683513838748498</v>
      </c>
      <c r="DP20" s="57">
        <v>0.23586040914560769</v>
      </c>
      <c r="DQ20" s="57">
        <v>1.2033694344163657E-3</v>
      </c>
      <c r="DR20" s="57">
        <v>0</v>
      </c>
      <c r="DS20" s="57">
        <v>0</v>
      </c>
      <c r="DT20" s="57">
        <v>0</v>
      </c>
      <c r="DU20" s="57">
        <v>0</v>
      </c>
      <c r="DV20" s="57">
        <v>0</v>
      </c>
      <c r="DW20" s="57">
        <v>0</v>
      </c>
      <c r="DX20" s="57">
        <v>7.5812274368231042E-2</v>
      </c>
      <c r="DY20" s="57">
        <v>0</v>
      </c>
      <c r="DZ20" s="57">
        <v>0</v>
      </c>
      <c r="EA20" s="57">
        <v>7.2202166064981952E-3</v>
      </c>
      <c r="EB20" s="57">
        <v>0.20156438026474127</v>
      </c>
      <c r="EC20" s="57">
        <v>0</v>
      </c>
      <c r="ED20" s="57">
        <v>0</v>
      </c>
      <c r="EE20" s="57">
        <v>0</v>
      </c>
      <c r="EF20" s="57">
        <v>0</v>
      </c>
      <c r="EG20" s="57">
        <v>0</v>
      </c>
      <c r="EH20" s="57">
        <v>0</v>
      </c>
      <c r="EI20" s="57">
        <v>85800</v>
      </c>
      <c r="EJ20" s="57">
        <v>1</v>
      </c>
      <c r="EK20" s="57">
        <v>1</v>
      </c>
      <c r="EL20" s="57">
        <v>0</v>
      </c>
      <c r="EM20" s="57">
        <v>2365.5700000000002</v>
      </c>
      <c r="EN20" s="57">
        <v>1536.9</v>
      </c>
      <c r="EO20" s="57">
        <v>37</v>
      </c>
      <c r="EP20" s="57">
        <v>2</v>
      </c>
      <c r="EQ20" s="57">
        <v>11.23</v>
      </c>
      <c r="ER20" s="57">
        <v>0</v>
      </c>
      <c r="ES20" s="57">
        <v>1.84</v>
      </c>
      <c r="ET20" s="57">
        <v>11.01</v>
      </c>
      <c r="EU20" s="57">
        <v>154.87364620938629</v>
      </c>
      <c r="EV20" s="57">
        <v>1.8050541516245488E-3</v>
      </c>
      <c r="EW20" s="57">
        <v>1.8050541516245488E-3</v>
      </c>
      <c r="EX20" s="57">
        <v>0</v>
      </c>
      <c r="EY20" s="57">
        <v>4.2699819494584839</v>
      </c>
      <c r="EZ20" s="57">
        <v>2.7741877256317693</v>
      </c>
      <c r="FA20" s="57">
        <v>6.6787003610108309E-2</v>
      </c>
      <c r="FB20" s="57">
        <v>3.6101083032490976E-3</v>
      </c>
      <c r="FC20" s="57">
        <v>2.0270758122743683E-2</v>
      </c>
      <c r="FD20" s="57">
        <v>0</v>
      </c>
      <c r="FE20" s="57">
        <v>3.3212996389891699E-3</v>
      </c>
      <c r="FF20" s="57">
        <v>1.9873646209386281E-2</v>
      </c>
      <c r="FG20" s="57">
        <v>0.6496954222449558</v>
      </c>
      <c r="FH20" s="57">
        <v>0.58655675332910584</v>
      </c>
      <c r="FI20" s="57">
        <v>3.1705770450221937E-2</v>
      </c>
      <c r="FJ20" s="57">
        <v>0.17802790107799618</v>
      </c>
      <c r="FK20" s="57">
        <v>0</v>
      </c>
      <c r="FL20" s="57">
        <v>2.9169308814204185E-2</v>
      </c>
      <c r="FM20" s="57">
        <v>0.17454026632847178</v>
      </c>
    </row>
    <row r="21" spans="1:169" ht="22.5" outlineLevel="1" x14ac:dyDescent="0.25">
      <c r="A21" s="44">
        <v>304311642</v>
      </c>
      <c r="B21" s="5" t="s">
        <v>21</v>
      </c>
      <c r="C21" s="59">
        <v>2193.8280120975678</v>
      </c>
      <c r="D21" s="81">
        <v>3033364.1225000001</v>
      </c>
      <c r="E21" s="41">
        <v>1361.9166666666667</v>
      </c>
      <c r="F21" s="54">
        <v>1345.3333333333333</v>
      </c>
      <c r="G21" s="54">
        <v>1344.6666666666667</v>
      </c>
      <c r="H21" s="54">
        <v>274.66666666666669</v>
      </c>
      <c r="I21" s="54">
        <v>0.66666666666666663</v>
      </c>
      <c r="J21" s="54">
        <v>0.66666666666666663</v>
      </c>
      <c r="K21" s="54">
        <v>10.333333333333334</v>
      </c>
      <c r="L21" s="54">
        <v>777.33333333333337</v>
      </c>
      <c r="M21" s="54">
        <v>557.66666666666663</v>
      </c>
      <c r="N21" s="54">
        <v>0.83045267489711927</v>
      </c>
      <c r="O21" s="54">
        <v>0.83004115226337449</v>
      </c>
      <c r="P21" s="54">
        <v>8.0367889402802511E-2</v>
      </c>
      <c r="Q21" s="54">
        <v>4.1152263374485596E-4</v>
      </c>
      <c r="R21" s="54">
        <v>4.1152263374485596E-4</v>
      </c>
      <c r="S21" s="54">
        <v>1.5523667937862237E-4</v>
      </c>
      <c r="T21" s="54">
        <v>6.3786008230452681E-3</v>
      </c>
      <c r="U21" s="54">
        <v>0.47983539094650207</v>
      </c>
      <c r="V21" s="54">
        <v>0.344238683127572</v>
      </c>
      <c r="W21" s="55">
        <v>10.333333333333334</v>
      </c>
      <c r="X21" s="55">
        <v>0</v>
      </c>
      <c r="Y21" s="55">
        <v>0</v>
      </c>
      <c r="Z21" s="55">
        <v>0</v>
      </c>
      <c r="AA21" s="56"/>
      <c r="AB21" s="56">
        <v>9.3333333333333339</v>
      </c>
      <c r="AC21" s="56">
        <v>0</v>
      </c>
      <c r="AD21" s="56">
        <v>768</v>
      </c>
      <c r="AE21" s="56">
        <v>0</v>
      </c>
      <c r="AF21" s="56">
        <v>0</v>
      </c>
      <c r="AG21" s="56">
        <v>0</v>
      </c>
      <c r="AH21" s="56">
        <v>0</v>
      </c>
      <c r="AI21" s="56">
        <v>557.66666666666663</v>
      </c>
      <c r="AJ21" s="56">
        <v>0</v>
      </c>
      <c r="AK21" s="56">
        <v>0</v>
      </c>
      <c r="AL21" s="56">
        <v>2</v>
      </c>
      <c r="AM21" s="56">
        <v>0</v>
      </c>
      <c r="AN21" s="56">
        <v>28</v>
      </c>
      <c r="AO21" s="56">
        <v>0</v>
      </c>
      <c r="AP21" s="56">
        <v>0</v>
      </c>
      <c r="AQ21" s="56">
        <v>0</v>
      </c>
      <c r="AR21" s="56">
        <v>0</v>
      </c>
      <c r="AS21" s="56">
        <v>10.333333333333334</v>
      </c>
      <c r="AT21" s="56">
        <v>0</v>
      </c>
      <c r="AU21" s="56">
        <v>0</v>
      </c>
      <c r="AV21" s="56">
        <v>0</v>
      </c>
      <c r="AW21" s="56">
        <v>0</v>
      </c>
      <c r="AX21" s="56">
        <v>0</v>
      </c>
      <c r="AY21" s="56">
        <v>0</v>
      </c>
      <c r="AZ21" s="56">
        <v>87.333333333333329</v>
      </c>
      <c r="BA21" s="56">
        <v>4.333333333333333</v>
      </c>
      <c r="BB21" s="56">
        <v>0</v>
      </c>
      <c r="BC21" s="56">
        <v>24</v>
      </c>
      <c r="BD21" s="56">
        <v>15.333333333333334</v>
      </c>
      <c r="BE21" s="56">
        <v>61.333333333333336</v>
      </c>
      <c r="BF21" s="56">
        <v>0</v>
      </c>
      <c r="BG21" s="56">
        <v>370.66666666666669</v>
      </c>
      <c r="BH21" s="56">
        <v>373.66666666666669</v>
      </c>
      <c r="BI21" s="56">
        <v>473.66666666666669</v>
      </c>
      <c r="BJ21" s="56">
        <v>0</v>
      </c>
      <c r="BK21" s="56">
        <v>15</v>
      </c>
      <c r="BL21" s="56">
        <v>11.666666666666666</v>
      </c>
      <c r="BM21" s="56">
        <v>0</v>
      </c>
      <c r="BN21" s="56">
        <v>0</v>
      </c>
      <c r="BO21" s="56">
        <v>0</v>
      </c>
      <c r="BP21" s="56">
        <v>0</v>
      </c>
      <c r="BQ21" s="56">
        <v>0</v>
      </c>
      <c r="BR21" s="56">
        <v>18.666666666666668</v>
      </c>
      <c r="BS21" s="56">
        <v>0</v>
      </c>
      <c r="BT21" s="56">
        <v>58</v>
      </c>
      <c r="BU21" s="56">
        <v>142</v>
      </c>
      <c r="BV21" s="56">
        <v>4.666666666666667</v>
      </c>
      <c r="BW21" s="56">
        <v>0</v>
      </c>
      <c r="BX21" s="56">
        <v>14.666666666666666</v>
      </c>
      <c r="BY21" s="56">
        <v>36.666666666666664</v>
      </c>
      <c r="BZ21" s="56">
        <v>0</v>
      </c>
      <c r="CA21" s="56">
        <v>0</v>
      </c>
      <c r="CB21" s="56">
        <v>0</v>
      </c>
      <c r="CC21" s="57">
        <v>6.3786008230452681E-3</v>
      </c>
      <c r="CD21" s="57">
        <v>0</v>
      </c>
      <c r="CE21" s="57">
        <v>0</v>
      </c>
      <c r="CF21" s="57">
        <v>0</v>
      </c>
      <c r="CG21" s="57">
        <v>0</v>
      </c>
      <c r="CH21" s="57">
        <v>5.7613168724279839E-3</v>
      </c>
      <c r="CI21" s="57">
        <v>0</v>
      </c>
      <c r="CJ21" s="57">
        <v>0.47407407407407409</v>
      </c>
      <c r="CK21" s="57">
        <v>0</v>
      </c>
      <c r="CL21" s="57">
        <v>0</v>
      </c>
      <c r="CM21" s="57">
        <v>0</v>
      </c>
      <c r="CN21" s="57">
        <v>0</v>
      </c>
      <c r="CO21" s="57">
        <v>0.344238683127572</v>
      </c>
      <c r="CP21" s="57">
        <v>0</v>
      </c>
      <c r="CQ21" s="57">
        <v>0</v>
      </c>
      <c r="CR21" s="58">
        <v>1.2345679012345679E-3</v>
      </c>
      <c r="CS21" s="58">
        <v>0</v>
      </c>
      <c r="CT21" s="58">
        <v>1.7283950617283949E-2</v>
      </c>
      <c r="CU21" s="58">
        <v>0</v>
      </c>
      <c r="CV21" s="58">
        <v>0</v>
      </c>
      <c r="CW21" s="58">
        <v>0</v>
      </c>
      <c r="CX21" s="58">
        <v>0</v>
      </c>
      <c r="CY21" s="58">
        <v>6.3786008230452681E-3</v>
      </c>
      <c r="CZ21" s="58">
        <v>0</v>
      </c>
      <c r="DA21" s="58">
        <v>0</v>
      </c>
      <c r="DB21" s="58">
        <v>0</v>
      </c>
      <c r="DC21" s="58">
        <v>0</v>
      </c>
      <c r="DD21" s="58">
        <v>0</v>
      </c>
      <c r="DE21" s="58">
        <v>0</v>
      </c>
      <c r="DF21" s="58">
        <v>5.3909465020576128E-2</v>
      </c>
      <c r="DG21" s="58">
        <v>2.6748971193415634E-3</v>
      </c>
      <c r="DH21" s="58">
        <v>0</v>
      </c>
      <c r="DI21" s="57">
        <v>1.4814814814814815E-2</v>
      </c>
      <c r="DJ21" s="57">
        <v>9.4650205761316868E-3</v>
      </c>
      <c r="DK21" s="57">
        <v>3.7860082304526747E-2</v>
      </c>
      <c r="DL21" s="57">
        <v>0</v>
      </c>
      <c r="DM21" s="57">
        <v>0.22880658436213994</v>
      </c>
      <c r="DN21" s="57">
        <v>0.23065843621399179</v>
      </c>
      <c r="DO21" s="57">
        <v>0.29238683127572018</v>
      </c>
      <c r="DP21" s="57">
        <v>0</v>
      </c>
      <c r="DQ21" s="57">
        <v>9.2592592592592587E-3</v>
      </c>
      <c r="DR21" s="57">
        <v>7.2016460905349787E-3</v>
      </c>
      <c r="DS21" s="57">
        <v>0</v>
      </c>
      <c r="DT21" s="57">
        <v>0</v>
      </c>
      <c r="DU21" s="57">
        <v>0</v>
      </c>
      <c r="DV21" s="57">
        <v>0</v>
      </c>
      <c r="DW21" s="57">
        <v>0</v>
      </c>
      <c r="DX21" s="57">
        <v>1.1522633744855968E-2</v>
      </c>
      <c r="DY21" s="57">
        <v>0</v>
      </c>
      <c r="DZ21" s="57">
        <v>3.580246913580247E-2</v>
      </c>
      <c r="EA21" s="57">
        <v>8.7654320987654327E-2</v>
      </c>
      <c r="EB21" s="57">
        <v>2.8806584362139919E-3</v>
      </c>
      <c r="EC21" s="57">
        <v>0</v>
      </c>
      <c r="ED21" s="57">
        <v>9.0534979423868307E-3</v>
      </c>
      <c r="EE21" s="57">
        <v>2.2633744855967076E-2</v>
      </c>
      <c r="EF21" s="57">
        <v>0</v>
      </c>
      <c r="EG21" s="57">
        <v>0</v>
      </c>
      <c r="EH21" s="57">
        <v>0</v>
      </c>
      <c r="EI21" s="57">
        <v>23670</v>
      </c>
      <c r="EJ21" s="57">
        <v>1</v>
      </c>
      <c r="EK21" s="57">
        <v>1</v>
      </c>
      <c r="EL21" s="57">
        <v>190</v>
      </c>
      <c r="EM21" s="57">
        <v>29452.73</v>
      </c>
      <c r="EN21" s="57">
        <v>16447.09</v>
      </c>
      <c r="EO21" s="57">
        <v>120</v>
      </c>
      <c r="EP21" s="57">
        <v>7</v>
      </c>
      <c r="EQ21" s="57">
        <v>31.45</v>
      </c>
      <c r="ER21" s="57">
        <v>0</v>
      </c>
      <c r="ES21" s="57">
        <v>8.6999999999999993</v>
      </c>
      <c r="ET21" s="57">
        <v>65.91</v>
      </c>
      <c r="EU21" s="57">
        <v>14.611111111111111</v>
      </c>
      <c r="EV21" s="57">
        <v>6.1728395061728394E-4</v>
      </c>
      <c r="EW21" s="57">
        <v>6.1728395061728394E-4</v>
      </c>
      <c r="EX21" s="57">
        <v>0.11728395061728394</v>
      </c>
      <c r="EY21" s="57">
        <v>18.180697530864197</v>
      </c>
      <c r="EZ21" s="57">
        <v>10.152524691358025</v>
      </c>
      <c r="FA21" s="57">
        <v>7.407407407407407E-2</v>
      </c>
      <c r="FB21" s="57">
        <v>4.3209876543209872E-3</v>
      </c>
      <c r="FC21" s="57">
        <v>1.941358024691358E-2</v>
      </c>
      <c r="FD21" s="57">
        <v>0</v>
      </c>
      <c r="FE21" s="57">
        <v>5.37037037037037E-3</v>
      </c>
      <c r="FF21" s="57">
        <v>4.0685185185185185E-2</v>
      </c>
      <c r="FG21" s="57">
        <v>0.55842327689147997</v>
      </c>
      <c r="FH21" s="57">
        <v>0.51488886981893078</v>
      </c>
      <c r="FI21" s="57">
        <v>3.0035184072770962E-2</v>
      </c>
      <c r="FJ21" s="57">
        <v>0.13494379129837811</v>
      </c>
      <c r="FK21" s="57">
        <v>0</v>
      </c>
      <c r="FL21" s="57">
        <v>3.7329443061872483E-2</v>
      </c>
      <c r="FM21" s="57">
        <v>0.28280271174804772</v>
      </c>
    </row>
    <row r="22" spans="1:169" ht="22.5" outlineLevel="1" x14ac:dyDescent="0.25">
      <c r="A22" s="44">
        <v>190808616</v>
      </c>
      <c r="B22" s="5" t="s">
        <v>22</v>
      </c>
      <c r="C22" s="59">
        <v>1898.7319365045696</v>
      </c>
      <c r="D22" s="81">
        <v>939618.9325</v>
      </c>
      <c r="E22" s="41">
        <v>504.08333333333331</v>
      </c>
      <c r="F22" s="54">
        <v>347</v>
      </c>
      <c r="G22" s="54">
        <v>347</v>
      </c>
      <c r="H22" s="54">
        <v>113.33333333333333</v>
      </c>
      <c r="I22" s="54">
        <v>0</v>
      </c>
      <c r="J22" s="54">
        <v>0</v>
      </c>
      <c r="K22" s="54">
        <v>44.333333333333336</v>
      </c>
      <c r="L22" s="54">
        <v>98.666666666666671</v>
      </c>
      <c r="M22" s="54">
        <v>204</v>
      </c>
      <c r="N22" s="54">
        <v>0.75380159304851557</v>
      </c>
      <c r="O22" s="54">
        <v>0.75380159304851557</v>
      </c>
      <c r="P22" s="54">
        <v>0.31522618756106158</v>
      </c>
      <c r="Q22" s="54">
        <v>0</v>
      </c>
      <c r="R22" s="54">
        <v>0</v>
      </c>
      <c r="S22" s="54">
        <v>2.875215641173088E-4</v>
      </c>
      <c r="T22" s="54">
        <v>9.6307023895727747E-2</v>
      </c>
      <c r="U22" s="54">
        <v>0.21433743664011587</v>
      </c>
      <c r="V22" s="54">
        <v>0.44315713251267197</v>
      </c>
      <c r="W22" s="55">
        <v>44.333333333333336</v>
      </c>
      <c r="X22" s="55">
        <v>0</v>
      </c>
      <c r="Y22" s="55">
        <v>0</v>
      </c>
      <c r="Z22" s="55">
        <v>0</v>
      </c>
      <c r="AA22" s="56"/>
      <c r="AB22" s="56">
        <v>0</v>
      </c>
      <c r="AC22" s="56">
        <v>0</v>
      </c>
      <c r="AD22" s="56">
        <v>98.666666666666671</v>
      </c>
      <c r="AE22" s="56">
        <v>0</v>
      </c>
      <c r="AF22" s="56">
        <v>0</v>
      </c>
      <c r="AG22" s="56">
        <v>0</v>
      </c>
      <c r="AH22" s="56">
        <v>0</v>
      </c>
      <c r="AI22" s="56">
        <v>204</v>
      </c>
      <c r="AJ22" s="56">
        <v>0</v>
      </c>
      <c r="AK22" s="56">
        <v>0</v>
      </c>
      <c r="AL22" s="56">
        <v>0</v>
      </c>
      <c r="AM22" s="56">
        <v>0</v>
      </c>
      <c r="AN22" s="56">
        <v>77.666666666666671</v>
      </c>
      <c r="AO22" s="56">
        <v>0</v>
      </c>
      <c r="AP22" s="56">
        <v>0</v>
      </c>
      <c r="AQ22" s="56">
        <v>0</v>
      </c>
      <c r="AR22" s="56">
        <v>39.333333333333336</v>
      </c>
      <c r="AS22" s="56">
        <v>0</v>
      </c>
      <c r="AT22" s="56">
        <v>0</v>
      </c>
      <c r="AU22" s="56">
        <v>0</v>
      </c>
      <c r="AV22" s="56">
        <v>0</v>
      </c>
      <c r="AW22" s="56">
        <v>0</v>
      </c>
      <c r="AX22" s="56">
        <v>0</v>
      </c>
      <c r="AY22" s="56">
        <v>0</v>
      </c>
      <c r="AZ22" s="56">
        <v>20.333333333333332</v>
      </c>
      <c r="BA22" s="56">
        <v>0</v>
      </c>
      <c r="BB22" s="56">
        <v>0</v>
      </c>
      <c r="BC22" s="56">
        <v>0</v>
      </c>
      <c r="BD22" s="56">
        <v>83.666666666666671</v>
      </c>
      <c r="BE22" s="56">
        <v>3.6666666666666665</v>
      </c>
      <c r="BF22" s="56">
        <v>0</v>
      </c>
      <c r="BG22" s="56">
        <v>70.666666666666671</v>
      </c>
      <c r="BH22" s="56">
        <v>53</v>
      </c>
      <c r="BI22" s="56">
        <v>82</v>
      </c>
      <c r="BJ22" s="56">
        <v>17.666666666666668</v>
      </c>
      <c r="BK22" s="56">
        <v>0</v>
      </c>
      <c r="BL22" s="56">
        <v>0</v>
      </c>
      <c r="BM22" s="56">
        <v>0</v>
      </c>
      <c r="BN22" s="56">
        <v>0</v>
      </c>
      <c r="BO22" s="56">
        <v>36.333333333333336</v>
      </c>
      <c r="BP22" s="56">
        <v>0</v>
      </c>
      <c r="BQ22" s="56">
        <v>0</v>
      </c>
      <c r="BR22" s="56">
        <v>0</v>
      </c>
      <c r="BS22" s="56">
        <v>67.666666666666671</v>
      </c>
      <c r="BT22" s="56">
        <v>0</v>
      </c>
      <c r="BU22" s="56">
        <v>0</v>
      </c>
      <c r="BV22" s="56">
        <v>0</v>
      </c>
      <c r="BW22" s="56">
        <v>0</v>
      </c>
      <c r="BX22" s="56">
        <v>0</v>
      </c>
      <c r="BY22" s="56">
        <v>45.666666666666664</v>
      </c>
      <c r="BZ22" s="56">
        <v>0</v>
      </c>
      <c r="CA22" s="56">
        <v>0</v>
      </c>
      <c r="CB22" s="56">
        <v>0</v>
      </c>
      <c r="CC22" s="57">
        <v>9.6307023895727747E-2</v>
      </c>
      <c r="CD22" s="57">
        <v>0</v>
      </c>
      <c r="CE22" s="57">
        <v>0</v>
      </c>
      <c r="CF22" s="57">
        <v>0</v>
      </c>
      <c r="CG22" s="57">
        <v>0</v>
      </c>
      <c r="CH22" s="57">
        <v>0</v>
      </c>
      <c r="CI22" s="57">
        <v>0</v>
      </c>
      <c r="CJ22" s="57">
        <v>0.21433743664011587</v>
      </c>
      <c r="CK22" s="57">
        <v>0</v>
      </c>
      <c r="CL22" s="57">
        <v>0</v>
      </c>
      <c r="CM22" s="57">
        <v>0</v>
      </c>
      <c r="CN22" s="57">
        <v>0</v>
      </c>
      <c r="CO22" s="57">
        <v>0.44315713251267197</v>
      </c>
      <c r="CP22" s="57">
        <v>0</v>
      </c>
      <c r="CQ22" s="57">
        <v>0</v>
      </c>
      <c r="CR22" s="58">
        <v>0</v>
      </c>
      <c r="CS22" s="58">
        <v>0</v>
      </c>
      <c r="CT22" s="58">
        <v>0.16871832005792906</v>
      </c>
      <c r="CU22" s="58">
        <v>0</v>
      </c>
      <c r="CV22" s="58">
        <v>0</v>
      </c>
      <c r="CW22" s="58">
        <v>0</v>
      </c>
      <c r="CX22" s="58">
        <v>8.5445329471397546E-2</v>
      </c>
      <c r="CY22" s="58">
        <v>0</v>
      </c>
      <c r="CZ22" s="58">
        <v>0</v>
      </c>
      <c r="DA22" s="58">
        <v>0</v>
      </c>
      <c r="DB22" s="58">
        <v>0</v>
      </c>
      <c r="DC22" s="58">
        <v>0</v>
      </c>
      <c r="DD22" s="58">
        <v>0</v>
      </c>
      <c r="DE22" s="58">
        <v>0</v>
      </c>
      <c r="DF22" s="58">
        <v>4.4170890658942794E-2</v>
      </c>
      <c r="DG22" s="58">
        <v>0</v>
      </c>
      <c r="DH22" s="58">
        <v>0</v>
      </c>
      <c r="DI22" s="57">
        <v>0</v>
      </c>
      <c r="DJ22" s="57">
        <v>0.18175235336712528</v>
      </c>
      <c r="DK22" s="57">
        <v>7.965242577842143E-3</v>
      </c>
      <c r="DL22" s="57">
        <v>0</v>
      </c>
      <c r="DM22" s="57">
        <v>0.15351194786386679</v>
      </c>
      <c r="DN22" s="57">
        <v>0.11513396089790008</v>
      </c>
      <c r="DO22" s="57">
        <v>0.17813178855901521</v>
      </c>
      <c r="DP22" s="57">
        <v>3.8377986965966698E-2</v>
      </c>
      <c r="DQ22" s="57">
        <v>0</v>
      </c>
      <c r="DR22" s="57">
        <v>0</v>
      </c>
      <c r="DS22" s="57">
        <v>0</v>
      </c>
      <c r="DT22" s="57">
        <v>0</v>
      </c>
      <c r="DU22" s="57">
        <v>7.8928312816799434E-2</v>
      </c>
      <c r="DV22" s="57">
        <v>0</v>
      </c>
      <c r="DW22" s="57">
        <v>0</v>
      </c>
      <c r="DX22" s="57">
        <v>0</v>
      </c>
      <c r="DY22" s="57">
        <v>0.14699493120926865</v>
      </c>
      <c r="DZ22" s="57">
        <v>0</v>
      </c>
      <c r="EA22" s="57">
        <v>0</v>
      </c>
      <c r="EB22" s="57">
        <v>0</v>
      </c>
      <c r="EC22" s="57">
        <v>0</v>
      </c>
      <c r="ED22" s="57">
        <v>0</v>
      </c>
      <c r="EE22" s="57">
        <v>9.9203475742215788E-2</v>
      </c>
      <c r="EF22" s="57">
        <v>0</v>
      </c>
      <c r="EG22" s="57">
        <v>0</v>
      </c>
      <c r="EH22" s="57">
        <v>0</v>
      </c>
      <c r="EI22" s="57">
        <v>446401</v>
      </c>
      <c r="EJ22" s="57">
        <v>1</v>
      </c>
      <c r="EK22" s="57">
        <v>1</v>
      </c>
      <c r="EL22" s="57">
        <v>200</v>
      </c>
      <c r="EM22" s="57">
        <v>17060.38</v>
      </c>
      <c r="EN22" s="57">
        <v>1816.68</v>
      </c>
      <c r="EO22" s="57">
        <v>37</v>
      </c>
      <c r="EP22" s="57">
        <v>2</v>
      </c>
      <c r="EQ22" s="57">
        <v>14.68</v>
      </c>
      <c r="ER22" s="57">
        <v>0</v>
      </c>
      <c r="ES22" s="57">
        <v>0</v>
      </c>
      <c r="ET22" s="57">
        <v>24</v>
      </c>
      <c r="EU22" s="57">
        <v>969.73425054308473</v>
      </c>
      <c r="EV22" s="57">
        <v>2.1723388848660392E-3</v>
      </c>
      <c r="EW22" s="57">
        <v>2.1723388848660392E-3</v>
      </c>
      <c r="EX22" s="57">
        <v>0.43446777697320782</v>
      </c>
      <c r="EY22" s="57">
        <v>37.060926864590883</v>
      </c>
      <c r="EZ22" s="57">
        <v>3.9464446053584363</v>
      </c>
      <c r="FA22" s="57">
        <v>8.0376538740043454E-2</v>
      </c>
      <c r="FB22" s="57">
        <v>4.3446777697320783E-3</v>
      </c>
      <c r="FC22" s="57">
        <v>3.1889934829833454E-2</v>
      </c>
      <c r="FD22" s="57">
        <v>0</v>
      </c>
      <c r="FE22" s="57">
        <v>0</v>
      </c>
      <c r="FF22" s="57">
        <v>5.213613323678494E-2</v>
      </c>
      <c r="FG22" s="57">
        <v>0.10648531861541184</v>
      </c>
      <c r="FH22" s="57">
        <v>0.47631307929969102</v>
      </c>
      <c r="FI22" s="57">
        <v>2.5746652935118432E-2</v>
      </c>
      <c r="FJ22" s="57">
        <v>0.18898043254376928</v>
      </c>
      <c r="FK22" s="57">
        <v>0</v>
      </c>
      <c r="FL22" s="57">
        <v>0</v>
      </c>
      <c r="FM22" s="57">
        <v>0.30895983522142118</v>
      </c>
    </row>
    <row r="23" spans="1:169" ht="22.5" outlineLevel="1" x14ac:dyDescent="0.25">
      <c r="A23" s="44">
        <v>111966767</v>
      </c>
      <c r="B23" s="5" t="s">
        <v>23</v>
      </c>
      <c r="C23" s="59">
        <v>2866.3760619873378</v>
      </c>
      <c r="D23" s="81">
        <v>2067381.5375000001</v>
      </c>
      <c r="E23" s="41">
        <v>779.08333333333326</v>
      </c>
      <c r="F23" s="54">
        <v>349</v>
      </c>
      <c r="G23" s="54">
        <v>305.33333333333331</v>
      </c>
      <c r="H23" s="54">
        <v>161.66666666666666</v>
      </c>
      <c r="I23" s="54">
        <v>43.666666666666664</v>
      </c>
      <c r="J23" s="54">
        <v>42.666666666666664</v>
      </c>
      <c r="K23" s="54">
        <v>48.666666666666664</v>
      </c>
      <c r="L23" s="54">
        <v>211</v>
      </c>
      <c r="M23" s="54">
        <v>89.333333333333329</v>
      </c>
      <c r="N23" s="54">
        <v>0.68342036553524799</v>
      </c>
      <c r="O23" s="54">
        <v>0.59791122715404699</v>
      </c>
      <c r="P23" s="54">
        <v>0.3169162295062542</v>
      </c>
      <c r="Q23" s="54">
        <v>8.5509138381201041E-2</v>
      </c>
      <c r="R23" s="54">
        <v>8.3550913838120092E-2</v>
      </c>
      <c r="S23" s="54">
        <v>5.5337020282750699E-2</v>
      </c>
      <c r="T23" s="54">
        <v>9.5300261096605735E-2</v>
      </c>
      <c r="U23" s="54">
        <v>0.41318537859007831</v>
      </c>
      <c r="V23" s="54">
        <v>0.17493472584856395</v>
      </c>
      <c r="W23" s="55">
        <v>0</v>
      </c>
      <c r="X23" s="55">
        <v>0</v>
      </c>
      <c r="Y23" s="55">
        <v>3.6666666666666665</v>
      </c>
      <c r="Z23" s="55">
        <v>45</v>
      </c>
      <c r="AA23" s="56"/>
      <c r="AB23" s="56">
        <v>4.666666666666667</v>
      </c>
      <c r="AC23" s="56">
        <v>10</v>
      </c>
      <c r="AD23" s="56">
        <v>196.33333333333334</v>
      </c>
      <c r="AE23" s="56">
        <v>0</v>
      </c>
      <c r="AF23" s="56">
        <v>0</v>
      </c>
      <c r="AG23" s="56">
        <v>0</v>
      </c>
      <c r="AH23" s="56">
        <v>0</v>
      </c>
      <c r="AI23" s="56">
        <v>89.333333333333329</v>
      </c>
      <c r="AJ23" s="56">
        <v>0</v>
      </c>
      <c r="AK23" s="56">
        <v>0</v>
      </c>
      <c r="AL23" s="56">
        <v>5.333333333333333</v>
      </c>
      <c r="AM23" s="56">
        <v>0</v>
      </c>
      <c r="AN23" s="56">
        <v>52.666666666666664</v>
      </c>
      <c r="AO23" s="56">
        <v>0</v>
      </c>
      <c r="AP23" s="56">
        <v>0</v>
      </c>
      <c r="AQ23" s="56">
        <v>0</v>
      </c>
      <c r="AR23" s="56">
        <v>19.333333333333332</v>
      </c>
      <c r="AS23" s="56">
        <v>19</v>
      </c>
      <c r="AT23" s="56">
        <v>0</v>
      </c>
      <c r="AU23" s="56">
        <v>2.6666666666666665</v>
      </c>
      <c r="AV23" s="56">
        <v>0</v>
      </c>
      <c r="AW23" s="56">
        <v>10</v>
      </c>
      <c r="AX23" s="56">
        <v>0</v>
      </c>
      <c r="AY23" s="56">
        <v>0</v>
      </c>
      <c r="AZ23" s="56">
        <v>24.666666666666668</v>
      </c>
      <c r="BA23" s="56">
        <v>14</v>
      </c>
      <c r="BB23" s="56">
        <v>0</v>
      </c>
      <c r="BC23" s="56">
        <v>23.333333333333332</v>
      </c>
      <c r="BD23" s="56">
        <v>77.666666666666671</v>
      </c>
      <c r="BE23" s="56">
        <v>8.6666666666666661</v>
      </c>
      <c r="BF23" s="56">
        <v>0</v>
      </c>
      <c r="BG23" s="56">
        <v>61.333333333333336</v>
      </c>
      <c r="BH23" s="56">
        <v>64.333333333333329</v>
      </c>
      <c r="BI23" s="56">
        <v>92.333333333333329</v>
      </c>
      <c r="BJ23" s="56">
        <v>0</v>
      </c>
      <c r="BK23" s="56">
        <v>21.333333333333332</v>
      </c>
      <c r="BL23" s="56">
        <v>0</v>
      </c>
      <c r="BM23" s="56">
        <v>0</v>
      </c>
      <c r="BN23" s="56">
        <v>0</v>
      </c>
      <c r="BO23" s="56">
        <v>0</v>
      </c>
      <c r="BP23" s="56">
        <v>0</v>
      </c>
      <c r="BQ23" s="56">
        <v>12.333333333333334</v>
      </c>
      <c r="BR23" s="56">
        <v>21.333333333333332</v>
      </c>
      <c r="BS23" s="56">
        <v>6</v>
      </c>
      <c r="BT23" s="56">
        <v>6</v>
      </c>
      <c r="BU23" s="56">
        <v>30.333333333333332</v>
      </c>
      <c r="BV23" s="56">
        <v>2.6666666666666665</v>
      </c>
      <c r="BW23" s="56">
        <v>2</v>
      </c>
      <c r="BX23" s="56">
        <v>30.333333333333332</v>
      </c>
      <c r="BY23" s="56">
        <v>50.666666666666664</v>
      </c>
      <c r="BZ23" s="56">
        <v>0</v>
      </c>
      <c r="CA23" s="56">
        <v>0</v>
      </c>
      <c r="CB23" s="56">
        <v>0</v>
      </c>
      <c r="CC23" s="57">
        <v>0</v>
      </c>
      <c r="CD23" s="57">
        <v>0</v>
      </c>
      <c r="CE23" s="57">
        <v>7.1801566579634459E-3</v>
      </c>
      <c r="CF23" s="57">
        <v>8.8120104438642294E-2</v>
      </c>
      <c r="CG23" s="57">
        <v>0</v>
      </c>
      <c r="CH23" s="57">
        <v>9.138381201044387E-3</v>
      </c>
      <c r="CI23" s="57">
        <v>1.95822454308094E-2</v>
      </c>
      <c r="CJ23" s="57">
        <v>0.38446475195822455</v>
      </c>
      <c r="CK23" s="57">
        <v>0</v>
      </c>
      <c r="CL23" s="57">
        <v>0</v>
      </c>
      <c r="CM23" s="57">
        <v>0</v>
      </c>
      <c r="CN23" s="57">
        <v>0</v>
      </c>
      <c r="CO23" s="57">
        <v>0.17493472584856395</v>
      </c>
      <c r="CP23" s="57">
        <v>0</v>
      </c>
      <c r="CQ23" s="57">
        <v>0</v>
      </c>
      <c r="CR23" s="58">
        <v>1.0443864229765011E-2</v>
      </c>
      <c r="CS23" s="58">
        <v>0</v>
      </c>
      <c r="CT23" s="58">
        <v>0.10313315926892949</v>
      </c>
      <c r="CU23" s="58">
        <v>0</v>
      </c>
      <c r="CV23" s="58">
        <v>0</v>
      </c>
      <c r="CW23" s="58">
        <v>0</v>
      </c>
      <c r="CX23" s="58">
        <v>3.7859007832898167E-2</v>
      </c>
      <c r="CY23" s="58">
        <v>3.7206266318537858E-2</v>
      </c>
      <c r="CZ23" s="58">
        <v>0</v>
      </c>
      <c r="DA23" s="58">
        <v>5.2219321148825057E-3</v>
      </c>
      <c r="DB23" s="58">
        <v>0</v>
      </c>
      <c r="DC23" s="58">
        <v>1.95822454308094E-2</v>
      </c>
      <c r="DD23" s="58">
        <v>0</v>
      </c>
      <c r="DE23" s="58">
        <v>0</v>
      </c>
      <c r="DF23" s="58">
        <v>4.8302872062663184E-2</v>
      </c>
      <c r="DG23" s="58">
        <v>2.7415143603133157E-2</v>
      </c>
      <c r="DH23" s="58">
        <v>0</v>
      </c>
      <c r="DI23" s="57">
        <v>4.5691906005221931E-2</v>
      </c>
      <c r="DJ23" s="57">
        <v>0.15208877284595301</v>
      </c>
      <c r="DK23" s="57">
        <v>1.6971279373368144E-2</v>
      </c>
      <c r="DL23" s="57">
        <v>0</v>
      </c>
      <c r="DM23" s="57">
        <v>0.12010443864229765</v>
      </c>
      <c r="DN23" s="57">
        <v>0.12597911227154046</v>
      </c>
      <c r="DO23" s="57">
        <v>0.18080939947780678</v>
      </c>
      <c r="DP23" s="57">
        <v>0</v>
      </c>
      <c r="DQ23" s="57">
        <v>4.1775456919060046E-2</v>
      </c>
      <c r="DR23" s="57">
        <v>0</v>
      </c>
      <c r="DS23" s="57">
        <v>0</v>
      </c>
      <c r="DT23" s="57">
        <v>0</v>
      </c>
      <c r="DU23" s="57">
        <v>0</v>
      </c>
      <c r="DV23" s="57">
        <v>0</v>
      </c>
      <c r="DW23" s="57">
        <v>2.4151436031331592E-2</v>
      </c>
      <c r="DX23" s="57">
        <v>4.1775456919060046E-2</v>
      </c>
      <c r="DY23" s="57">
        <v>1.1749347258485639E-2</v>
      </c>
      <c r="DZ23" s="57">
        <v>1.1749347258485639E-2</v>
      </c>
      <c r="EA23" s="57">
        <v>5.939947780678851E-2</v>
      </c>
      <c r="EB23" s="57">
        <v>5.2219321148825057E-3</v>
      </c>
      <c r="EC23" s="57">
        <v>3.9164490861618795E-3</v>
      </c>
      <c r="ED23" s="57">
        <v>5.939947780678851E-2</v>
      </c>
      <c r="EE23" s="57">
        <v>9.921671018276762E-2</v>
      </c>
      <c r="EF23" s="57">
        <v>0</v>
      </c>
      <c r="EG23" s="57">
        <v>0</v>
      </c>
      <c r="EH23" s="57">
        <v>0</v>
      </c>
      <c r="EI23" s="57">
        <v>671300</v>
      </c>
      <c r="EJ23" s="57">
        <v>2</v>
      </c>
      <c r="EK23" s="57">
        <v>1</v>
      </c>
      <c r="EL23" s="57">
        <v>180</v>
      </c>
      <c r="EM23" s="57">
        <v>17341.89</v>
      </c>
      <c r="EN23" s="57">
        <v>8102.84</v>
      </c>
      <c r="EO23" s="57">
        <v>47</v>
      </c>
      <c r="EP23" s="57">
        <v>4</v>
      </c>
      <c r="EQ23" s="57">
        <v>19</v>
      </c>
      <c r="ER23" s="57">
        <v>1</v>
      </c>
      <c r="ES23" s="57">
        <v>2.5</v>
      </c>
      <c r="ET23" s="57">
        <v>34</v>
      </c>
      <c r="EU23" s="57">
        <v>1314.556135770235</v>
      </c>
      <c r="EV23" s="57">
        <v>3.9164490861618795E-3</v>
      </c>
      <c r="EW23" s="57">
        <v>1.9582245430809398E-3</v>
      </c>
      <c r="EX23" s="57">
        <v>0.35248041775456918</v>
      </c>
      <c r="EY23" s="57">
        <v>33.959314621409916</v>
      </c>
      <c r="EZ23" s="57">
        <v>15.867180156657962</v>
      </c>
      <c r="FA23" s="57">
        <v>9.2036553524804179E-2</v>
      </c>
      <c r="FB23" s="57">
        <v>7.832898172323759E-3</v>
      </c>
      <c r="FC23" s="57">
        <v>3.7206266318537858E-2</v>
      </c>
      <c r="FD23" s="57">
        <v>1.9582245430809398E-3</v>
      </c>
      <c r="FE23" s="57">
        <v>4.89556135770235E-3</v>
      </c>
      <c r="FF23" s="57">
        <v>6.6579634464751958E-2</v>
      </c>
      <c r="FG23" s="57">
        <v>0.46724088320246526</v>
      </c>
      <c r="FH23" s="57">
        <v>0.43720930232558142</v>
      </c>
      <c r="FI23" s="57">
        <v>3.7209302325581395E-2</v>
      </c>
      <c r="FJ23" s="57">
        <v>0.17674418604651163</v>
      </c>
      <c r="FK23" s="57">
        <v>9.3023255813953487E-3</v>
      </c>
      <c r="FL23" s="57">
        <v>2.3255813953488372E-2</v>
      </c>
      <c r="FM23" s="57">
        <v>0.31627906976744186</v>
      </c>
    </row>
    <row r="24" spans="1:169" ht="22.5" outlineLevel="1" x14ac:dyDescent="0.25">
      <c r="A24" s="44">
        <v>111964759</v>
      </c>
      <c r="B24" s="5" t="s">
        <v>24</v>
      </c>
      <c r="C24" s="59">
        <v>3107.8047255216015</v>
      </c>
      <c r="D24" s="81">
        <v>1504521.1525000001</v>
      </c>
      <c r="E24" s="41">
        <v>503.91666666666663</v>
      </c>
      <c r="F24" s="54">
        <v>351.33333333333331</v>
      </c>
      <c r="G24" s="54">
        <v>351.33333333333331</v>
      </c>
      <c r="H24" s="54">
        <v>38.666666666666664</v>
      </c>
      <c r="I24" s="54">
        <v>0</v>
      </c>
      <c r="J24" s="54">
        <v>0</v>
      </c>
      <c r="K24" s="54">
        <v>0</v>
      </c>
      <c r="L24" s="54">
        <v>263.66666666666669</v>
      </c>
      <c r="M24" s="54">
        <v>87.666666666666671</v>
      </c>
      <c r="N24" s="54">
        <v>0.90085470085470076</v>
      </c>
      <c r="O24" s="54">
        <v>0.90085470085470076</v>
      </c>
      <c r="P24" s="54">
        <v>0.13870457206416109</v>
      </c>
      <c r="Q24" s="54">
        <v>0</v>
      </c>
      <c r="R24" s="54">
        <v>0</v>
      </c>
      <c r="S24" s="54">
        <v>2.8538812785388126E-4</v>
      </c>
      <c r="T24" s="54">
        <v>0</v>
      </c>
      <c r="U24" s="54">
        <v>0.67606837606837611</v>
      </c>
      <c r="V24" s="54">
        <v>0.22478632478632479</v>
      </c>
      <c r="W24" s="55">
        <v>0</v>
      </c>
      <c r="X24" s="55">
        <v>0</v>
      </c>
      <c r="Y24" s="55">
        <v>0</v>
      </c>
      <c r="Z24" s="55">
        <v>0</v>
      </c>
      <c r="AA24" s="56"/>
      <c r="AB24" s="56">
        <v>21.666666666666668</v>
      </c>
      <c r="AC24" s="56">
        <v>0</v>
      </c>
      <c r="AD24" s="56">
        <v>242</v>
      </c>
      <c r="AE24" s="56">
        <v>0</v>
      </c>
      <c r="AF24" s="56">
        <v>0</v>
      </c>
      <c r="AG24" s="56">
        <v>0</v>
      </c>
      <c r="AH24" s="56">
        <v>0</v>
      </c>
      <c r="AI24" s="56">
        <v>87.666666666666671</v>
      </c>
      <c r="AJ24" s="56">
        <v>0</v>
      </c>
      <c r="AK24" s="56">
        <v>0</v>
      </c>
      <c r="AL24" s="56">
        <v>21.333333333333332</v>
      </c>
      <c r="AM24" s="56">
        <v>0</v>
      </c>
      <c r="AN24" s="56">
        <v>31.333333333333332</v>
      </c>
      <c r="AO24" s="56">
        <v>0</v>
      </c>
      <c r="AP24" s="56">
        <v>0</v>
      </c>
      <c r="AQ24" s="56">
        <v>0</v>
      </c>
      <c r="AR24" s="56">
        <v>0</v>
      </c>
      <c r="AS24" s="56">
        <v>0</v>
      </c>
      <c r="AT24" s="56">
        <v>31.333333333333332</v>
      </c>
      <c r="AU24" s="56">
        <v>0</v>
      </c>
      <c r="AV24" s="56">
        <v>0</v>
      </c>
      <c r="AW24" s="56">
        <v>0</v>
      </c>
      <c r="AX24" s="56">
        <v>0</v>
      </c>
      <c r="AY24" s="56">
        <v>0</v>
      </c>
      <c r="AZ24" s="56">
        <v>25.666666666666668</v>
      </c>
      <c r="BA24" s="56">
        <v>4.333333333333333</v>
      </c>
      <c r="BB24" s="56">
        <v>0</v>
      </c>
      <c r="BC24" s="56">
        <v>14.333333333333334</v>
      </c>
      <c r="BD24" s="56">
        <v>67.666666666666671</v>
      </c>
      <c r="BE24" s="56">
        <v>5.666666666666667</v>
      </c>
      <c r="BF24" s="56">
        <v>0</v>
      </c>
      <c r="BG24" s="56">
        <v>65.666666666666671</v>
      </c>
      <c r="BH24" s="56">
        <v>94</v>
      </c>
      <c r="BI24" s="56">
        <v>95.333333333333329</v>
      </c>
      <c r="BJ24" s="56">
        <v>0</v>
      </c>
      <c r="BK24" s="56">
        <v>0</v>
      </c>
      <c r="BL24" s="56">
        <v>0</v>
      </c>
      <c r="BM24" s="56">
        <v>8.6666666666666661</v>
      </c>
      <c r="BN24" s="56">
        <v>0</v>
      </c>
      <c r="BO24" s="56">
        <v>0</v>
      </c>
      <c r="BP24" s="56">
        <v>4.666666666666667</v>
      </c>
      <c r="BQ24" s="56">
        <v>16</v>
      </c>
      <c r="BR24" s="56">
        <v>9</v>
      </c>
      <c r="BS24" s="56">
        <v>0</v>
      </c>
      <c r="BT24" s="56">
        <v>4.333333333333333</v>
      </c>
      <c r="BU24" s="56">
        <v>0</v>
      </c>
      <c r="BV24" s="56">
        <v>4.666666666666667</v>
      </c>
      <c r="BW24" s="56">
        <v>0</v>
      </c>
      <c r="BX24" s="56">
        <v>0</v>
      </c>
      <c r="BY24" s="56">
        <v>0</v>
      </c>
      <c r="BZ24" s="56">
        <v>0</v>
      </c>
      <c r="CA24" s="56">
        <v>0</v>
      </c>
      <c r="CB24" s="56">
        <v>0</v>
      </c>
      <c r="CC24" s="57">
        <v>0</v>
      </c>
      <c r="CD24" s="57">
        <v>0</v>
      </c>
      <c r="CE24" s="57">
        <v>0</v>
      </c>
      <c r="CF24" s="57">
        <v>0</v>
      </c>
      <c r="CG24" s="57">
        <v>0</v>
      </c>
      <c r="CH24" s="57">
        <v>5.5555555555555559E-2</v>
      </c>
      <c r="CI24" s="57">
        <v>0</v>
      </c>
      <c r="CJ24" s="57">
        <v>0.62051282051282053</v>
      </c>
      <c r="CK24" s="57">
        <v>0</v>
      </c>
      <c r="CL24" s="57">
        <v>0</v>
      </c>
      <c r="CM24" s="57">
        <v>0</v>
      </c>
      <c r="CN24" s="57">
        <v>0</v>
      </c>
      <c r="CO24" s="57">
        <v>0.22478632478632479</v>
      </c>
      <c r="CP24" s="57">
        <v>0</v>
      </c>
      <c r="CQ24" s="57">
        <v>0</v>
      </c>
      <c r="CR24" s="58">
        <v>5.4700854700854701E-2</v>
      </c>
      <c r="CS24" s="58">
        <v>0</v>
      </c>
      <c r="CT24" s="58">
        <v>8.0341880341880334E-2</v>
      </c>
      <c r="CU24" s="58">
        <v>0</v>
      </c>
      <c r="CV24" s="58">
        <v>0</v>
      </c>
      <c r="CW24" s="58">
        <v>0</v>
      </c>
      <c r="CX24" s="58">
        <v>0</v>
      </c>
      <c r="CY24" s="58">
        <v>0</v>
      </c>
      <c r="CZ24" s="58">
        <v>8.0341880341880334E-2</v>
      </c>
      <c r="DA24" s="58">
        <v>0</v>
      </c>
      <c r="DB24" s="58">
        <v>0</v>
      </c>
      <c r="DC24" s="58">
        <v>0</v>
      </c>
      <c r="DD24" s="58">
        <v>0</v>
      </c>
      <c r="DE24" s="58">
        <v>0</v>
      </c>
      <c r="DF24" s="58">
        <v>6.5811965811965814E-2</v>
      </c>
      <c r="DG24" s="58">
        <v>1.111111111111111E-2</v>
      </c>
      <c r="DH24" s="58">
        <v>0</v>
      </c>
      <c r="DI24" s="57">
        <v>3.6752136752136753E-2</v>
      </c>
      <c r="DJ24" s="57">
        <v>0.17350427350427353</v>
      </c>
      <c r="DK24" s="57">
        <v>1.452991452991453E-2</v>
      </c>
      <c r="DL24" s="57">
        <v>0</v>
      </c>
      <c r="DM24" s="57">
        <v>0.16837606837606839</v>
      </c>
      <c r="DN24" s="57">
        <v>0.24102564102564103</v>
      </c>
      <c r="DO24" s="57">
        <v>0.24444444444444444</v>
      </c>
      <c r="DP24" s="57">
        <v>0</v>
      </c>
      <c r="DQ24" s="57">
        <v>0</v>
      </c>
      <c r="DR24" s="57">
        <v>0</v>
      </c>
      <c r="DS24" s="57">
        <v>2.222222222222222E-2</v>
      </c>
      <c r="DT24" s="57">
        <v>0</v>
      </c>
      <c r="DU24" s="57">
        <v>0</v>
      </c>
      <c r="DV24" s="57">
        <v>1.1965811965811967E-2</v>
      </c>
      <c r="DW24" s="57">
        <v>4.1025641025641026E-2</v>
      </c>
      <c r="DX24" s="57">
        <v>2.3076923076923078E-2</v>
      </c>
      <c r="DY24" s="57">
        <v>0</v>
      </c>
      <c r="DZ24" s="57">
        <v>1.111111111111111E-2</v>
      </c>
      <c r="EA24" s="57">
        <v>0</v>
      </c>
      <c r="EB24" s="57">
        <v>1.1965811965811967E-2</v>
      </c>
      <c r="EC24" s="57">
        <v>0</v>
      </c>
      <c r="ED24" s="57">
        <v>0</v>
      </c>
      <c r="EE24" s="57">
        <v>0</v>
      </c>
      <c r="EF24" s="57">
        <v>0</v>
      </c>
      <c r="EG24" s="57">
        <v>0</v>
      </c>
      <c r="EH24" s="57">
        <v>0</v>
      </c>
      <c r="EI24" s="57">
        <v>193000</v>
      </c>
      <c r="EJ24" s="57">
        <v>2</v>
      </c>
      <c r="EK24" s="57">
        <v>2</v>
      </c>
      <c r="EL24" s="57">
        <v>422</v>
      </c>
      <c r="EM24" s="57">
        <v>24264.639999999999</v>
      </c>
      <c r="EN24" s="57">
        <v>15421</v>
      </c>
      <c r="EO24" s="57">
        <v>52</v>
      </c>
      <c r="EP24" s="57">
        <v>4</v>
      </c>
      <c r="EQ24" s="57">
        <v>13.5</v>
      </c>
      <c r="ER24" s="57">
        <v>0</v>
      </c>
      <c r="ES24" s="57">
        <v>0</v>
      </c>
      <c r="ET24" s="57">
        <v>35.200000000000003</v>
      </c>
      <c r="EU24" s="57">
        <v>494.87179487179486</v>
      </c>
      <c r="EV24" s="57">
        <v>5.1282051282051282E-3</v>
      </c>
      <c r="EW24" s="57">
        <v>5.1282051282051282E-3</v>
      </c>
      <c r="EX24" s="57">
        <v>1.082051282051282</v>
      </c>
      <c r="EY24" s="57">
        <v>62.217025641025643</v>
      </c>
      <c r="EZ24" s="57">
        <v>39.541025641025641</v>
      </c>
      <c r="FA24" s="57">
        <v>0.13333333333333333</v>
      </c>
      <c r="FB24" s="57">
        <v>1.0256410256410256E-2</v>
      </c>
      <c r="FC24" s="57">
        <v>3.4615384615384617E-2</v>
      </c>
      <c r="FD24" s="57">
        <v>0</v>
      </c>
      <c r="FE24" s="57">
        <v>0</v>
      </c>
      <c r="FF24" s="57">
        <v>9.0256410256410263E-2</v>
      </c>
      <c r="FG24" s="57">
        <v>0.63553384678280822</v>
      </c>
      <c r="FH24" s="57">
        <v>0.49665711556829034</v>
      </c>
      <c r="FI24" s="57">
        <v>3.8204393505253106E-2</v>
      </c>
      <c r="FJ24" s="57">
        <v>0.12893982808022922</v>
      </c>
      <c r="FK24" s="57">
        <v>0</v>
      </c>
      <c r="FL24" s="57">
        <v>0</v>
      </c>
      <c r="FM24" s="57">
        <v>0.33619866284622735</v>
      </c>
    </row>
    <row r="25" spans="1:169" ht="22.5" outlineLevel="1" x14ac:dyDescent="0.25">
      <c r="A25" s="44">
        <v>111964225</v>
      </c>
      <c r="B25" s="5" t="s">
        <v>25</v>
      </c>
      <c r="C25" s="59">
        <v>2514.1289138449288</v>
      </c>
      <c r="D25" s="81">
        <v>2384386.835</v>
      </c>
      <c r="E25" s="41">
        <v>962.66666666666663</v>
      </c>
      <c r="F25" s="54">
        <v>833.66666666666663</v>
      </c>
      <c r="G25" s="54">
        <v>833.66666666666663</v>
      </c>
      <c r="H25" s="54">
        <v>10.666666666666666</v>
      </c>
      <c r="I25" s="54">
        <v>0</v>
      </c>
      <c r="J25" s="54">
        <v>0</v>
      </c>
      <c r="K25" s="54">
        <v>0</v>
      </c>
      <c r="L25" s="54">
        <v>574</v>
      </c>
      <c r="M25" s="54">
        <v>259.66666666666669</v>
      </c>
      <c r="N25" s="54">
        <v>0.98736675878405045</v>
      </c>
      <c r="O25" s="54">
        <v>0.98736675878405045</v>
      </c>
      <c r="P25" s="54">
        <v>3.1583103039873666E-3</v>
      </c>
      <c r="Q25" s="54">
        <v>0</v>
      </c>
      <c r="R25" s="54">
        <v>0</v>
      </c>
      <c r="S25" s="54">
        <v>0</v>
      </c>
      <c r="T25" s="54">
        <v>0</v>
      </c>
      <c r="U25" s="54">
        <v>0.67982629293328067</v>
      </c>
      <c r="V25" s="54">
        <v>0.30754046585076983</v>
      </c>
      <c r="W25" s="55">
        <v>0</v>
      </c>
      <c r="X25" s="55">
        <v>0</v>
      </c>
      <c r="Y25" s="55">
        <v>0</v>
      </c>
      <c r="Z25" s="55">
        <v>0</v>
      </c>
      <c r="AA25" s="56"/>
      <c r="AB25" s="56">
        <v>79.666666666666671</v>
      </c>
      <c r="AC25" s="56">
        <v>0</v>
      </c>
      <c r="AD25" s="56">
        <v>494.33333333333331</v>
      </c>
      <c r="AE25" s="56">
        <v>0</v>
      </c>
      <c r="AF25" s="56">
        <v>0</v>
      </c>
      <c r="AG25" s="56">
        <v>0</v>
      </c>
      <c r="AH25" s="56">
        <v>0</v>
      </c>
      <c r="AI25" s="56">
        <v>259.66666666666669</v>
      </c>
      <c r="AJ25" s="56">
        <v>0</v>
      </c>
      <c r="AK25" s="56">
        <v>0</v>
      </c>
      <c r="AL25" s="56">
        <v>0</v>
      </c>
      <c r="AM25" s="56">
        <v>0</v>
      </c>
      <c r="AN25" s="56">
        <v>0</v>
      </c>
      <c r="AO25" s="56">
        <v>0</v>
      </c>
      <c r="AP25" s="56">
        <v>0</v>
      </c>
      <c r="AQ25" s="56">
        <v>0</v>
      </c>
      <c r="AR25" s="56">
        <v>0</v>
      </c>
      <c r="AS25" s="56">
        <v>0</v>
      </c>
      <c r="AT25" s="56">
        <v>0</v>
      </c>
      <c r="AU25" s="56">
        <v>0</v>
      </c>
      <c r="AV25" s="56">
        <v>0</v>
      </c>
      <c r="AW25" s="56">
        <v>0</v>
      </c>
      <c r="AX25" s="56">
        <v>0</v>
      </c>
      <c r="AY25" s="56">
        <v>0</v>
      </c>
      <c r="AZ25" s="56">
        <v>10.666666666666666</v>
      </c>
      <c r="BA25" s="56">
        <v>0</v>
      </c>
      <c r="BB25" s="56">
        <v>0</v>
      </c>
      <c r="BC25" s="56">
        <v>9.3333333333333339</v>
      </c>
      <c r="BD25" s="56">
        <v>184.33333333333334</v>
      </c>
      <c r="BE25" s="56">
        <v>16</v>
      </c>
      <c r="BF25" s="56">
        <v>0</v>
      </c>
      <c r="BG25" s="56">
        <v>188</v>
      </c>
      <c r="BH25" s="56">
        <v>154</v>
      </c>
      <c r="BI25" s="56">
        <v>266.66666666666669</v>
      </c>
      <c r="BJ25" s="56">
        <v>0</v>
      </c>
      <c r="BK25" s="56">
        <v>0</v>
      </c>
      <c r="BL25" s="56">
        <v>0</v>
      </c>
      <c r="BM25" s="56">
        <v>15.333333333333334</v>
      </c>
      <c r="BN25" s="56">
        <v>0</v>
      </c>
      <c r="BO25" s="56">
        <v>0</v>
      </c>
      <c r="BP25" s="56">
        <v>3</v>
      </c>
      <c r="BQ25" s="56">
        <v>0</v>
      </c>
      <c r="BR25" s="56">
        <v>0</v>
      </c>
      <c r="BS25" s="56">
        <v>0</v>
      </c>
      <c r="BT25" s="56">
        <v>0</v>
      </c>
      <c r="BU25" s="56">
        <v>4</v>
      </c>
      <c r="BV25" s="56">
        <v>3.6666666666666665</v>
      </c>
      <c r="BW25" s="56">
        <v>0</v>
      </c>
      <c r="BX25" s="56">
        <v>0</v>
      </c>
      <c r="BY25" s="56">
        <v>0</v>
      </c>
      <c r="BZ25" s="56">
        <v>0</v>
      </c>
      <c r="CA25" s="56">
        <v>0</v>
      </c>
      <c r="CB25" s="56">
        <v>0</v>
      </c>
      <c r="CC25" s="57">
        <v>0</v>
      </c>
      <c r="CD25" s="57">
        <v>0</v>
      </c>
      <c r="CE25" s="57">
        <v>0</v>
      </c>
      <c r="CF25" s="57">
        <v>0</v>
      </c>
      <c r="CG25" s="57">
        <v>0</v>
      </c>
      <c r="CH25" s="57">
        <v>9.4354520331622588E-2</v>
      </c>
      <c r="CI25" s="57">
        <v>0</v>
      </c>
      <c r="CJ25" s="57">
        <v>0.58547177260165806</v>
      </c>
      <c r="CK25" s="57">
        <v>0</v>
      </c>
      <c r="CL25" s="57">
        <v>0</v>
      </c>
      <c r="CM25" s="57">
        <v>0</v>
      </c>
      <c r="CN25" s="57">
        <v>0</v>
      </c>
      <c r="CO25" s="57">
        <v>0.30754046585076983</v>
      </c>
      <c r="CP25" s="57">
        <v>0</v>
      </c>
      <c r="CQ25" s="57">
        <v>0</v>
      </c>
      <c r="CR25" s="58">
        <v>0</v>
      </c>
      <c r="CS25" s="58">
        <v>0</v>
      </c>
      <c r="CT25" s="58">
        <v>0</v>
      </c>
      <c r="CU25" s="58">
        <v>0</v>
      </c>
      <c r="CV25" s="58">
        <v>0</v>
      </c>
      <c r="CW25" s="58">
        <v>0</v>
      </c>
      <c r="CX25" s="58">
        <v>0</v>
      </c>
      <c r="CY25" s="58">
        <v>0</v>
      </c>
      <c r="CZ25" s="58">
        <v>0</v>
      </c>
      <c r="DA25" s="58">
        <v>0</v>
      </c>
      <c r="DB25" s="58">
        <v>0</v>
      </c>
      <c r="DC25" s="58">
        <v>0</v>
      </c>
      <c r="DD25" s="58">
        <v>0</v>
      </c>
      <c r="DE25" s="58">
        <v>0</v>
      </c>
      <c r="DF25" s="58">
        <v>1.2633241215949467E-2</v>
      </c>
      <c r="DG25" s="58">
        <v>0</v>
      </c>
      <c r="DH25" s="58">
        <v>0</v>
      </c>
      <c r="DI25" s="57">
        <v>1.1054086063955785E-2</v>
      </c>
      <c r="DJ25" s="57">
        <v>0.21831819976312672</v>
      </c>
      <c r="DK25" s="57">
        <v>1.8949861823924198E-2</v>
      </c>
      <c r="DL25" s="57">
        <v>0</v>
      </c>
      <c r="DM25" s="57">
        <v>0.22266087643110935</v>
      </c>
      <c r="DN25" s="57">
        <v>0.18239242005527043</v>
      </c>
      <c r="DO25" s="57">
        <v>0.31583103039873667</v>
      </c>
      <c r="DP25" s="57">
        <v>0</v>
      </c>
      <c r="DQ25" s="57">
        <v>0</v>
      </c>
      <c r="DR25" s="57">
        <v>0</v>
      </c>
      <c r="DS25" s="57">
        <v>1.8160284247927358E-2</v>
      </c>
      <c r="DT25" s="57">
        <v>0</v>
      </c>
      <c r="DU25" s="57">
        <v>0</v>
      </c>
      <c r="DV25" s="57">
        <v>3.5530990919857876E-3</v>
      </c>
      <c r="DW25" s="57">
        <v>0</v>
      </c>
      <c r="DX25" s="57">
        <v>0</v>
      </c>
      <c r="DY25" s="57">
        <v>0</v>
      </c>
      <c r="DZ25" s="57">
        <v>0</v>
      </c>
      <c r="EA25" s="57">
        <v>4.7374654559810495E-3</v>
      </c>
      <c r="EB25" s="57">
        <v>4.3426766679826286E-3</v>
      </c>
      <c r="EC25" s="57">
        <v>0</v>
      </c>
      <c r="ED25" s="57">
        <v>0</v>
      </c>
      <c r="EE25" s="57">
        <v>0</v>
      </c>
      <c r="EF25" s="57">
        <v>0</v>
      </c>
      <c r="EG25" s="57">
        <v>0</v>
      </c>
      <c r="EH25" s="57">
        <v>0</v>
      </c>
      <c r="EI25" s="57">
        <v>972000</v>
      </c>
      <c r="EJ25" s="57">
        <v>1</v>
      </c>
      <c r="EK25" s="57">
        <v>1</v>
      </c>
      <c r="EL25" s="57">
        <v>288</v>
      </c>
      <c r="EM25" s="57">
        <v>14594.45</v>
      </c>
      <c r="EN25" s="57">
        <v>8885.1</v>
      </c>
      <c r="EO25" s="57">
        <v>60</v>
      </c>
      <c r="EP25" s="57">
        <v>6</v>
      </c>
      <c r="EQ25" s="57">
        <v>17.28</v>
      </c>
      <c r="ER25" s="57">
        <v>1.96</v>
      </c>
      <c r="ES25" s="57">
        <v>0</v>
      </c>
      <c r="ET25" s="57">
        <v>44.18</v>
      </c>
      <c r="EU25" s="57">
        <v>1151.2041058033951</v>
      </c>
      <c r="EV25" s="57">
        <v>1.1843663639952624E-3</v>
      </c>
      <c r="EW25" s="57">
        <v>1.1843663639952624E-3</v>
      </c>
      <c r="EX25" s="57">
        <v>0.34109751283063561</v>
      </c>
      <c r="EY25" s="57">
        <v>17.28517568101066</v>
      </c>
      <c r="EZ25" s="57">
        <v>10.523213580734307</v>
      </c>
      <c r="FA25" s="57">
        <v>7.1061981839715752E-2</v>
      </c>
      <c r="FB25" s="57">
        <v>7.1061981839715752E-3</v>
      </c>
      <c r="FC25" s="57">
        <v>2.0465850769838138E-2</v>
      </c>
      <c r="FD25" s="57">
        <v>2.3213580734307146E-3</v>
      </c>
      <c r="FE25" s="57">
        <v>0</v>
      </c>
      <c r="FF25" s="57">
        <v>5.2325305961310693E-2</v>
      </c>
      <c r="FG25" s="57">
        <v>0.60879992051773102</v>
      </c>
      <c r="FH25" s="57">
        <v>0.4636068613815485</v>
      </c>
      <c r="FI25" s="57">
        <v>4.6360686138154847E-2</v>
      </c>
      <c r="FJ25" s="57">
        <v>0.13351877607788598</v>
      </c>
      <c r="FK25" s="57">
        <v>1.5144490805130584E-2</v>
      </c>
      <c r="FL25" s="57">
        <v>0</v>
      </c>
      <c r="FM25" s="57">
        <v>0.34136918559728019</v>
      </c>
    </row>
    <row r="26" spans="1:169" ht="33.75" outlineLevel="1" x14ac:dyDescent="0.25">
      <c r="A26" s="44">
        <v>140199874</v>
      </c>
      <c r="B26" s="5" t="s">
        <v>26</v>
      </c>
      <c r="C26" s="59">
        <v>1279.663972542698</v>
      </c>
      <c r="D26" s="81">
        <v>2713856.81</v>
      </c>
      <c r="E26" s="41">
        <v>2116.666666666667</v>
      </c>
      <c r="F26" s="54">
        <v>406.33333333333331</v>
      </c>
      <c r="G26" s="54">
        <v>333.66666666666669</v>
      </c>
      <c r="H26" s="54">
        <v>1818.6666666666667</v>
      </c>
      <c r="I26" s="54">
        <v>74.333333333333329</v>
      </c>
      <c r="J26" s="54">
        <v>53.333333333333336</v>
      </c>
      <c r="K26" s="54">
        <v>83</v>
      </c>
      <c r="L26" s="54">
        <v>183</v>
      </c>
      <c r="M26" s="54">
        <v>142</v>
      </c>
      <c r="N26" s="54">
        <v>0.18262172284644193</v>
      </c>
      <c r="O26" s="54">
        <v>0.14996254681647941</v>
      </c>
      <c r="P26" s="54">
        <v>0.80433973653738422</v>
      </c>
      <c r="Q26" s="54">
        <v>3.3408239700374529E-2</v>
      </c>
      <c r="R26" s="54">
        <v>2.3970037453183522E-2</v>
      </c>
      <c r="S26" s="54">
        <v>3.7579313368026175E-2</v>
      </c>
      <c r="T26" s="54">
        <v>3.7303370786516854E-2</v>
      </c>
      <c r="U26" s="54">
        <v>8.2247191011235954E-2</v>
      </c>
      <c r="V26" s="54">
        <v>6.3820224719101121E-2</v>
      </c>
      <c r="W26" s="55">
        <v>0</v>
      </c>
      <c r="X26" s="55">
        <v>8</v>
      </c>
      <c r="Y26" s="55">
        <v>0</v>
      </c>
      <c r="Z26" s="55">
        <v>75</v>
      </c>
      <c r="AA26" s="56"/>
      <c r="AB26" s="56">
        <v>0</v>
      </c>
      <c r="AC26" s="56">
        <v>12</v>
      </c>
      <c r="AD26" s="56">
        <v>171</v>
      </c>
      <c r="AE26" s="56">
        <v>0</v>
      </c>
      <c r="AF26" s="56">
        <v>0</v>
      </c>
      <c r="AG26" s="56">
        <v>0</v>
      </c>
      <c r="AH26" s="56">
        <v>0</v>
      </c>
      <c r="AI26" s="56">
        <v>142</v>
      </c>
      <c r="AJ26" s="56">
        <v>0</v>
      </c>
      <c r="AK26" s="56">
        <v>0</v>
      </c>
      <c r="AL26" s="56">
        <v>136.66666666666666</v>
      </c>
      <c r="AM26" s="56">
        <v>29.333333333333332</v>
      </c>
      <c r="AN26" s="56">
        <v>78</v>
      </c>
      <c r="AO26" s="56">
        <v>0</v>
      </c>
      <c r="AP26" s="56">
        <v>3.6666666666666665</v>
      </c>
      <c r="AQ26" s="56">
        <v>0</v>
      </c>
      <c r="AR26" s="56">
        <v>168</v>
      </c>
      <c r="AS26" s="56">
        <v>513.66666666666663</v>
      </c>
      <c r="AT26" s="56">
        <v>186.66666666666666</v>
      </c>
      <c r="AU26" s="56">
        <v>2</v>
      </c>
      <c r="AV26" s="56">
        <v>0</v>
      </c>
      <c r="AW26" s="56">
        <v>247.33333333333334</v>
      </c>
      <c r="AX26" s="56">
        <v>0</v>
      </c>
      <c r="AY26" s="56">
        <v>0</v>
      </c>
      <c r="AZ26" s="56">
        <v>113.33333333333333</v>
      </c>
      <c r="BA26" s="56">
        <v>213.66666666666666</v>
      </c>
      <c r="BB26" s="56">
        <v>1</v>
      </c>
      <c r="BC26" s="56">
        <v>39.333333333333336</v>
      </c>
      <c r="BD26" s="56">
        <v>15.666666666666666</v>
      </c>
      <c r="BE26" s="56">
        <v>45.666666666666664</v>
      </c>
      <c r="BF26" s="56">
        <v>0</v>
      </c>
      <c r="BG26" s="56">
        <v>106</v>
      </c>
      <c r="BH26" s="56">
        <v>78.666666666666671</v>
      </c>
      <c r="BI26" s="56">
        <v>66.333333333333329</v>
      </c>
      <c r="BJ26" s="56">
        <v>0</v>
      </c>
      <c r="BK26" s="56">
        <v>30</v>
      </c>
      <c r="BL26" s="56">
        <v>2</v>
      </c>
      <c r="BM26" s="56">
        <v>0</v>
      </c>
      <c r="BN26" s="56">
        <v>0</v>
      </c>
      <c r="BO26" s="56">
        <v>24.333333333333332</v>
      </c>
      <c r="BP26" s="56">
        <v>32.333333333333336</v>
      </c>
      <c r="BQ26" s="56">
        <v>32</v>
      </c>
      <c r="BR26" s="56">
        <v>57.666666666666664</v>
      </c>
      <c r="BS26" s="56">
        <v>2</v>
      </c>
      <c r="BT26" s="56">
        <v>34</v>
      </c>
      <c r="BU26" s="56">
        <v>35</v>
      </c>
      <c r="BV26" s="56">
        <v>14.333333333333334</v>
      </c>
      <c r="BW26" s="56">
        <v>137</v>
      </c>
      <c r="BX26" s="56">
        <v>10</v>
      </c>
      <c r="BY26" s="56">
        <v>1321.6666666666667</v>
      </c>
      <c r="BZ26" s="56">
        <v>0</v>
      </c>
      <c r="CA26" s="56">
        <v>0</v>
      </c>
      <c r="CB26" s="56">
        <v>142.66666666666666</v>
      </c>
      <c r="CC26" s="57">
        <v>0</v>
      </c>
      <c r="CD26" s="57">
        <v>3.5955056179775282E-3</v>
      </c>
      <c r="CE26" s="57">
        <v>0</v>
      </c>
      <c r="CF26" s="57">
        <v>3.3707865168539325E-2</v>
      </c>
      <c r="CG26" s="57">
        <v>0</v>
      </c>
      <c r="CH26" s="57">
        <v>0</v>
      </c>
      <c r="CI26" s="57">
        <v>5.3932584269662919E-3</v>
      </c>
      <c r="CJ26" s="57">
        <v>7.685393258426966E-2</v>
      </c>
      <c r="CK26" s="57">
        <v>0</v>
      </c>
      <c r="CL26" s="57">
        <v>0</v>
      </c>
      <c r="CM26" s="57">
        <v>0</v>
      </c>
      <c r="CN26" s="57">
        <v>0</v>
      </c>
      <c r="CO26" s="57">
        <v>6.3820224719101121E-2</v>
      </c>
      <c r="CP26" s="57">
        <v>0</v>
      </c>
      <c r="CQ26" s="57">
        <v>0</v>
      </c>
      <c r="CR26" s="58">
        <v>6.142322097378277E-2</v>
      </c>
      <c r="CS26" s="58">
        <v>1.3183520599250936E-2</v>
      </c>
      <c r="CT26" s="58">
        <v>3.5056179775280902E-2</v>
      </c>
      <c r="CU26" s="58">
        <v>0</v>
      </c>
      <c r="CV26" s="58">
        <v>1.647940074906367E-3</v>
      </c>
      <c r="CW26" s="58">
        <v>0</v>
      </c>
      <c r="CX26" s="58">
        <v>7.5505617977528083E-2</v>
      </c>
      <c r="CY26" s="58">
        <v>0.23086142322097378</v>
      </c>
      <c r="CZ26" s="58">
        <v>8.3895131086142313E-2</v>
      </c>
      <c r="DA26" s="58">
        <v>8.9887640449438206E-4</v>
      </c>
      <c r="DB26" s="58">
        <v>0</v>
      </c>
      <c r="DC26" s="58">
        <v>0.11116104868913858</v>
      </c>
      <c r="DD26" s="58">
        <v>0</v>
      </c>
      <c r="DE26" s="58">
        <v>0</v>
      </c>
      <c r="DF26" s="58">
        <v>5.0936329588014979E-2</v>
      </c>
      <c r="DG26" s="58">
        <v>9.6029962546816477E-2</v>
      </c>
      <c r="DH26" s="58">
        <v>4.4943820224719103E-4</v>
      </c>
      <c r="DI26" s="57">
        <v>1.7677902621722849E-2</v>
      </c>
      <c r="DJ26" s="57">
        <v>7.0411985018726591E-3</v>
      </c>
      <c r="DK26" s="57">
        <v>2.0524344569288387E-2</v>
      </c>
      <c r="DL26" s="57">
        <v>0</v>
      </c>
      <c r="DM26" s="57">
        <v>4.7640449438202247E-2</v>
      </c>
      <c r="DN26" s="57">
        <v>3.5355805243445698E-2</v>
      </c>
      <c r="DO26" s="57">
        <v>2.9812734082397003E-2</v>
      </c>
      <c r="DP26" s="57">
        <v>0</v>
      </c>
      <c r="DQ26" s="57">
        <v>1.3483146067415731E-2</v>
      </c>
      <c r="DR26" s="57">
        <v>8.9887640449438206E-4</v>
      </c>
      <c r="DS26" s="57">
        <v>0</v>
      </c>
      <c r="DT26" s="57">
        <v>0</v>
      </c>
      <c r="DU26" s="57">
        <v>1.093632958801498E-2</v>
      </c>
      <c r="DV26" s="57">
        <v>1.4531835205992511E-2</v>
      </c>
      <c r="DW26" s="57">
        <v>1.4382022471910113E-2</v>
      </c>
      <c r="DX26" s="57">
        <v>2.5917602996254681E-2</v>
      </c>
      <c r="DY26" s="57">
        <v>8.9887640449438206E-4</v>
      </c>
      <c r="DZ26" s="57">
        <v>1.5280898876404495E-2</v>
      </c>
      <c r="EA26" s="57">
        <v>1.5730337078651686E-2</v>
      </c>
      <c r="EB26" s="57">
        <v>6.4419475655430715E-3</v>
      </c>
      <c r="EC26" s="57">
        <v>6.1573033707865168E-2</v>
      </c>
      <c r="ED26" s="57">
        <v>4.4943820224719105E-3</v>
      </c>
      <c r="EE26" s="57">
        <v>0.59400749063670411</v>
      </c>
      <c r="EF26" s="57">
        <v>0</v>
      </c>
      <c r="EG26" s="57">
        <v>0</v>
      </c>
      <c r="EH26" s="57">
        <v>6.4119850187265917E-2</v>
      </c>
      <c r="EI26" s="57">
        <v>152000</v>
      </c>
      <c r="EJ26" s="57">
        <v>1</v>
      </c>
      <c r="EK26" s="57">
        <v>1</v>
      </c>
      <c r="EL26" s="57">
        <v>425</v>
      </c>
      <c r="EM26" s="57">
        <v>25970.09</v>
      </c>
      <c r="EN26" s="57">
        <v>17211.47</v>
      </c>
      <c r="EO26" s="57">
        <v>69</v>
      </c>
      <c r="EP26" s="57">
        <v>7</v>
      </c>
      <c r="EQ26" s="57">
        <v>19.8</v>
      </c>
      <c r="ER26" s="57">
        <v>2.5</v>
      </c>
      <c r="ES26" s="57">
        <v>1</v>
      </c>
      <c r="ET26" s="57">
        <v>37.700000000000003</v>
      </c>
      <c r="EU26" s="57">
        <v>68.31460674157303</v>
      </c>
      <c r="EV26" s="57">
        <v>4.4943820224719103E-4</v>
      </c>
      <c r="EW26" s="57">
        <v>4.4943820224719103E-4</v>
      </c>
      <c r="EX26" s="57">
        <v>0.19101123595505617</v>
      </c>
      <c r="EY26" s="57">
        <v>11.671950561797752</v>
      </c>
      <c r="EZ26" s="57">
        <v>7.7354921348314614</v>
      </c>
      <c r="FA26" s="57">
        <v>3.1011235955056178E-2</v>
      </c>
      <c r="FB26" s="57">
        <v>3.1460674157303371E-3</v>
      </c>
      <c r="FC26" s="57">
        <v>8.8988764044943824E-3</v>
      </c>
      <c r="FD26" s="57">
        <v>1.1235955056179776E-3</v>
      </c>
      <c r="FE26" s="57">
        <v>4.4943820224719103E-4</v>
      </c>
      <c r="FF26" s="57">
        <v>1.6943820224719103E-2</v>
      </c>
      <c r="FG26" s="57">
        <v>0.66274202361254819</v>
      </c>
      <c r="FH26" s="57">
        <v>0.5036496350364964</v>
      </c>
      <c r="FI26" s="57">
        <v>5.1094890510948905E-2</v>
      </c>
      <c r="FJ26" s="57">
        <v>0.14452554744525548</v>
      </c>
      <c r="FK26" s="57">
        <v>1.824817518248175E-2</v>
      </c>
      <c r="FL26" s="57">
        <v>7.2992700729927005E-3</v>
      </c>
      <c r="FM26" s="57">
        <v>0.27518248175182486</v>
      </c>
    </row>
    <row r="27" spans="1:169" ht="22.5" outlineLevel="1" x14ac:dyDescent="0.25">
      <c r="A27" s="44">
        <v>190973856</v>
      </c>
      <c r="B27" s="5" t="s">
        <v>27</v>
      </c>
      <c r="C27" s="59">
        <v>3700.5710850471578</v>
      </c>
      <c r="D27" s="81">
        <v>828467.25749999995</v>
      </c>
      <c r="E27" s="41">
        <v>231.16666666666666</v>
      </c>
      <c r="F27" s="54">
        <v>177.33333333333334</v>
      </c>
      <c r="G27" s="54">
        <v>177.33333333333334</v>
      </c>
      <c r="H27" s="54">
        <v>6.333333333333333</v>
      </c>
      <c r="I27" s="54">
        <v>0</v>
      </c>
      <c r="J27" s="54">
        <v>0</v>
      </c>
      <c r="K27" s="54">
        <v>0</v>
      </c>
      <c r="L27" s="54">
        <v>149.66666666666666</v>
      </c>
      <c r="M27" s="54">
        <v>27.666666666666668</v>
      </c>
      <c r="N27" s="54">
        <v>0.9655172413793105</v>
      </c>
      <c r="O27" s="54">
        <v>0.9655172413793105</v>
      </c>
      <c r="P27" s="54">
        <v>8.6206896551724137E-3</v>
      </c>
      <c r="Q27" s="54">
        <v>0</v>
      </c>
      <c r="R27" s="54">
        <v>0</v>
      </c>
      <c r="S27" s="54">
        <v>0</v>
      </c>
      <c r="T27" s="54">
        <v>0</v>
      </c>
      <c r="U27" s="54">
        <v>0.81488203266787662</v>
      </c>
      <c r="V27" s="54">
        <v>0.15063520871143377</v>
      </c>
      <c r="W27" s="55">
        <v>0</v>
      </c>
      <c r="X27" s="55">
        <v>0</v>
      </c>
      <c r="Y27" s="55">
        <v>0</v>
      </c>
      <c r="Z27" s="55">
        <v>0</v>
      </c>
      <c r="AA27" s="56"/>
      <c r="AB27" s="56">
        <v>0</v>
      </c>
      <c r="AC27" s="56">
        <v>0</v>
      </c>
      <c r="AD27" s="56">
        <v>149.66666666666666</v>
      </c>
      <c r="AE27" s="56">
        <v>0</v>
      </c>
      <c r="AF27" s="56">
        <v>0</v>
      </c>
      <c r="AG27" s="56">
        <v>0</v>
      </c>
      <c r="AH27" s="56">
        <v>0</v>
      </c>
      <c r="AI27" s="56">
        <v>27.666666666666668</v>
      </c>
      <c r="AJ27" s="56">
        <v>0</v>
      </c>
      <c r="AK27" s="56">
        <v>0</v>
      </c>
      <c r="AL27" s="56">
        <v>0</v>
      </c>
      <c r="AM27" s="56">
        <v>0</v>
      </c>
      <c r="AN27" s="56">
        <v>0</v>
      </c>
      <c r="AO27" s="56">
        <v>0</v>
      </c>
      <c r="AP27" s="56">
        <v>0</v>
      </c>
      <c r="AQ27" s="56">
        <v>0</v>
      </c>
      <c r="AR27" s="56">
        <v>0</v>
      </c>
      <c r="AS27" s="56">
        <v>0</v>
      </c>
      <c r="AT27" s="56">
        <v>0</v>
      </c>
      <c r="AU27" s="56">
        <v>0</v>
      </c>
      <c r="AV27" s="56">
        <v>0</v>
      </c>
      <c r="AW27" s="56">
        <v>0</v>
      </c>
      <c r="AX27" s="56">
        <v>0</v>
      </c>
      <c r="AY27" s="56">
        <v>0</v>
      </c>
      <c r="AZ27" s="56">
        <v>6.333333333333333</v>
      </c>
      <c r="BA27" s="56">
        <v>0</v>
      </c>
      <c r="BB27" s="56">
        <v>0</v>
      </c>
      <c r="BC27" s="56">
        <v>12.666666666666666</v>
      </c>
      <c r="BD27" s="56">
        <v>0</v>
      </c>
      <c r="BE27" s="56">
        <v>7.666666666666667</v>
      </c>
      <c r="BF27" s="56">
        <v>0</v>
      </c>
      <c r="BG27" s="56">
        <v>11.333333333333334</v>
      </c>
      <c r="BH27" s="56">
        <v>6</v>
      </c>
      <c r="BI27" s="56">
        <v>22.666666666666668</v>
      </c>
      <c r="BJ27" s="56">
        <v>0</v>
      </c>
      <c r="BK27" s="56">
        <v>79.333333333333329</v>
      </c>
      <c r="BL27" s="56">
        <v>37.666666666666664</v>
      </c>
      <c r="BM27" s="56">
        <v>0</v>
      </c>
      <c r="BN27" s="56">
        <v>0</v>
      </c>
      <c r="BO27" s="56">
        <v>0</v>
      </c>
      <c r="BP27" s="56">
        <v>0</v>
      </c>
      <c r="BQ27" s="56">
        <v>0</v>
      </c>
      <c r="BR27" s="56">
        <v>1</v>
      </c>
      <c r="BS27" s="56">
        <v>0</v>
      </c>
      <c r="BT27" s="56">
        <v>0</v>
      </c>
      <c r="BU27" s="56">
        <v>0</v>
      </c>
      <c r="BV27" s="56">
        <v>0</v>
      </c>
      <c r="BW27" s="56">
        <v>0</v>
      </c>
      <c r="BX27" s="56">
        <v>0</v>
      </c>
      <c r="BY27" s="56">
        <v>5.333333333333333</v>
      </c>
      <c r="BZ27" s="56">
        <v>0</v>
      </c>
      <c r="CA27" s="56">
        <v>0</v>
      </c>
      <c r="CB27" s="56">
        <v>0</v>
      </c>
      <c r="CC27" s="57">
        <v>0</v>
      </c>
      <c r="CD27" s="57">
        <v>0</v>
      </c>
      <c r="CE27" s="57">
        <v>0</v>
      </c>
      <c r="CF27" s="57">
        <v>0</v>
      </c>
      <c r="CG27" s="57">
        <v>0</v>
      </c>
      <c r="CH27" s="57">
        <v>0</v>
      </c>
      <c r="CI27" s="57">
        <v>0</v>
      </c>
      <c r="CJ27" s="57">
        <v>0.81488203266787662</v>
      </c>
      <c r="CK27" s="57">
        <v>0</v>
      </c>
      <c r="CL27" s="57">
        <v>0</v>
      </c>
      <c r="CM27" s="57">
        <v>0</v>
      </c>
      <c r="CN27" s="57">
        <v>0</v>
      </c>
      <c r="CO27" s="57">
        <v>0.15063520871143377</v>
      </c>
      <c r="CP27" s="57">
        <v>0</v>
      </c>
      <c r="CQ27" s="57">
        <v>0</v>
      </c>
      <c r="CR27" s="58">
        <v>0</v>
      </c>
      <c r="CS27" s="58">
        <v>0</v>
      </c>
      <c r="CT27" s="58">
        <v>0</v>
      </c>
      <c r="CU27" s="58">
        <v>0</v>
      </c>
      <c r="CV27" s="58">
        <v>0</v>
      </c>
      <c r="CW27" s="58">
        <v>0</v>
      </c>
      <c r="CX27" s="58">
        <v>0</v>
      </c>
      <c r="CY27" s="58">
        <v>0</v>
      </c>
      <c r="CZ27" s="58">
        <v>0</v>
      </c>
      <c r="DA27" s="58">
        <v>0</v>
      </c>
      <c r="DB27" s="58">
        <v>0</v>
      </c>
      <c r="DC27" s="58">
        <v>0</v>
      </c>
      <c r="DD27" s="58">
        <v>0</v>
      </c>
      <c r="DE27" s="58">
        <v>0</v>
      </c>
      <c r="DF27" s="58">
        <v>3.4482758620689655E-2</v>
      </c>
      <c r="DG27" s="58">
        <v>0</v>
      </c>
      <c r="DH27" s="58">
        <v>0</v>
      </c>
      <c r="DI27" s="57">
        <v>6.8965517241379309E-2</v>
      </c>
      <c r="DJ27" s="57">
        <v>0</v>
      </c>
      <c r="DK27" s="57">
        <v>4.1742286751361164E-2</v>
      </c>
      <c r="DL27" s="57">
        <v>0</v>
      </c>
      <c r="DM27" s="57">
        <v>6.1705989110707814E-2</v>
      </c>
      <c r="DN27" s="57">
        <v>3.2667876588021783E-2</v>
      </c>
      <c r="DO27" s="57">
        <v>0.12341197822141563</v>
      </c>
      <c r="DP27" s="57">
        <v>0</v>
      </c>
      <c r="DQ27" s="57">
        <v>0.43194192377495461</v>
      </c>
      <c r="DR27" s="57">
        <v>0.20508166969147004</v>
      </c>
      <c r="DS27" s="57">
        <v>0</v>
      </c>
      <c r="DT27" s="57">
        <v>0</v>
      </c>
      <c r="DU27" s="57">
        <v>0</v>
      </c>
      <c r="DV27" s="57">
        <v>0</v>
      </c>
      <c r="DW27" s="57">
        <v>0</v>
      </c>
      <c r="DX27" s="57">
        <v>5.4446460980036304E-3</v>
      </c>
      <c r="DY27" s="57">
        <v>0</v>
      </c>
      <c r="DZ27" s="57">
        <v>0</v>
      </c>
      <c r="EA27" s="57">
        <v>0</v>
      </c>
      <c r="EB27" s="57">
        <v>0</v>
      </c>
      <c r="EC27" s="57">
        <v>0</v>
      </c>
      <c r="ED27" s="57">
        <v>0</v>
      </c>
      <c r="EE27" s="57">
        <v>2.9038112522686024E-2</v>
      </c>
      <c r="EF27" s="57">
        <v>0</v>
      </c>
      <c r="EG27" s="57">
        <v>0</v>
      </c>
      <c r="EH27" s="57">
        <v>0</v>
      </c>
      <c r="EI27" s="57">
        <v>141200</v>
      </c>
      <c r="EJ27" s="57">
        <v>1</v>
      </c>
      <c r="EK27" s="57">
        <v>1</v>
      </c>
      <c r="EL27" s="57">
        <v>100</v>
      </c>
      <c r="EM27" s="57">
        <v>5122.5200000000004</v>
      </c>
      <c r="EN27" s="57">
        <v>1628.13</v>
      </c>
      <c r="EO27" s="57">
        <v>24</v>
      </c>
      <c r="EP27" s="57">
        <v>2</v>
      </c>
      <c r="EQ27" s="57">
        <v>12</v>
      </c>
      <c r="ER27" s="57">
        <v>0</v>
      </c>
      <c r="ES27" s="57">
        <v>0</v>
      </c>
      <c r="ET27" s="57">
        <v>24.25</v>
      </c>
      <c r="EU27" s="57">
        <v>768.78402903811252</v>
      </c>
      <c r="EV27" s="57">
        <v>5.4446460980036304E-3</v>
      </c>
      <c r="EW27" s="57">
        <v>5.4446460980036304E-3</v>
      </c>
      <c r="EX27" s="57">
        <v>0.54446460980036304</v>
      </c>
      <c r="EY27" s="57">
        <v>27.890308529945557</v>
      </c>
      <c r="EZ27" s="57">
        <v>8.8645916515426499</v>
      </c>
      <c r="FA27" s="57">
        <v>0.13067150635208713</v>
      </c>
      <c r="FB27" s="57">
        <v>1.0889292196007261E-2</v>
      </c>
      <c r="FC27" s="57">
        <v>6.5335753176043565E-2</v>
      </c>
      <c r="FD27" s="57">
        <v>0</v>
      </c>
      <c r="FE27" s="57">
        <v>0</v>
      </c>
      <c r="FF27" s="57">
        <v>0.13203266787658802</v>
      </c>
      <c r="FG27" s="57">
        <v>0.31783770487962953</v>
      </c>
      <c r="FH27" s="57">
        <v>0.38554216867469882</v>
      </c>
      <c r="FI27" s="57">
        <v>3.2128514056224897E-2</v>
      </c>
      <c r="FJ27" s="57">
        <v>0.19277108433734941</v>
      </c>
      <c r="FK27" s="57">
        <v>0</v>
      </c>
      <c r="FL27" s="57">
        <v>0</v>
      </c>
      <c r="FM27" s="57">
        <v>0.38955823293172692</v>
      </c>
    </row>
    <row r="28" spans="1:169" ht="22.5" outlineLevel="1" x14ac:dyDescent="0.25">
      <c r="A28" s="44">
        <v>190974424</v>
      </c>
      <c r="B28" s="5" t="s">
        <v>28</v>
      </c>
      <c r="C28" s="59">
        <v>2938.3937333289314</v>
      </c>
      <c r="D28" s="81">
        <v>1674875.8</v>
      </c>
      <c r="E28" s="41">
        <v>573</v>
      </c>
      <c r="F28" s="54">
        <v>459.33333333333331</v>
      </c>
      <c r="G28" s="54">
        <v>442.66666666666669</v>
      </c>
      <c r="H28" s="54">
        <v>78</v>
      </c>
      <c r="I28" s="54">
        <v>17.666666666666668</v>
      </c>
      <c r="J28" s="54">
        <v>10.666666666666666</v>
      </c>
      <c r="K28" s="54">
        <v>0</v>
      </c>
      <c r="L28" s="54">
        <v>321.33333333333331</v>
      </c>
      <c r="M28" s="54">
        <v>139</v>
      </c>
      <c r="N28" s="54">
        <v>0.85483870967741926</v>
      </c>
      <c r="O28" s="54">
        <v>0.82382133995037221</v>
      </c>
      <c r="P28" s="54">
        <v>8.3797729799335779E-2</v>
      </c>
      <c r="Q28" s="54">
        <v>3.2878411910669973E-2</v>
      </c>
      <c r="R28" s="54">
        <v>1.985111662531017E-2</v>
      </c>
      <c r="S28" s="54">
        <v>2.8658935285246788E-2</v>
      </c>
      <c r="T28" s="54">
        <v>0</v>
      </c>
      <c r="U28" s="54">
        <v>0.59801488833746885</v>
      </c>
      <c r="V28" s="54">
        <v>0.25868486352357317</v>
      </c>
      <c r="W28" s="55">
        <v>0</v>
      </c>
      <c r="X28" s="55">
        <v>0</v>
      </c>
      <c r="Y28" s="55">
        <v>0</v>
      </c>
      <c r="Z28" s="55">
        <v>0</v>
      </c>
      <c r="AA28" s="56"/>
      <c r="AB28" s="56">
        <v>144</v>
      </c>
      <c r="AC28" s="56">
        <v>0</v>
      </c>
      <c r="AD28" s="56">
        <v>170</v>
      </c>
      <c r="AE28" s="56">
        <v>0</v>
      </c>
      <c r="AF28" s="56">
        <v>0</v>
      </c>
      <c r="AG28" s="56">
        <v>0</v>
      </c>
      <c r="AH28" s="56">
        <v>7.333333333333333</v>
      </c>
      <c r="AI28" s="56">
        <v>139</v>
      </c>
      <c r="AJ28" s="56">
        <v>0</v>
      </c>
      <c r="AK28" s="56">
        <v>0</v>
      </c>
      <c r="AL28" s="56">
        <v>2</v>
      </c>
      <c r="AM28" s="56">
        <v>0</v>
      </c>
      <c r="AN28" s="56">
        <v>25.333333333333332</v>
      </c>
      <c r="AO28" s="56">
        <v>0</v>
      </c>
      <c r="AP28" s="56">
        <v>0</v>
      </c>
      <c r="AQ28" s="56">
        <v>0</v>
      </c>
      <c r="AR28" s="56">
        <v>0</v>
      </c>
      <c r="AS28" s="56">
        <v>0</v>
      </c>
      <c r="AT28" s="56">
        <v>0</v>
      </c>
      <c r="AU28" s="56">
        <v>0</v>
      </c>
      <c r="AV28" s="56">
        <v>0</v>
      </c>
      <c r="AW28" s="56">
        <v>0</v>
      </c>
      <c r="AX28" s="56">
        <v>0</v>
      </c>
      <c r="AY28" s="56">
        <v>0</v>
      </c>
      <c r="AZ28" s="56">
        <v>25</v>
      </c>
      <c r="BA28" s="56">
        <v>3</v>
      </c>
      <c r="BB28" s="56">
        <v>1.3333333333333333</v>
      </c>
      <c r="BC28" s="56">
        <v>77.333333333333329</v>
      </c>
      <c r="BD28" s="56">
        <v>103</v>
      </c>
      <c r="BE28" s="56">
        <v>8.6666666666666661</v>
      </c>
      <c r="BF28" s="56">
        <v>0</v>
      </c>
      <c r="BG28" s="56">
        <v>72</v>
      </c>
      <c r="BH28" s="56">
        <v>0.66666666666666663</v>
      </c>
      <c r="BI28" s="56">
        <v>66</v>
      </c>
      <c r="BJ28" s="56">
        <v>63.333333333333336</v>
      </c>
      <c r="BK28" s="56">
        <v>10.666666666666666</v>
      </c>
      <c r="BL28" s="56">
        <v>0.66666666666666663</v>
      </c>
      <c r="BM28" s="56">
        <v>58</v>
      </c>
      <c r="BN28" s="56">
        <v>0</v>
      </c>
      <c r="BO28" s="56">
        <v>0</v>
      </c>
      <c r="BP28" s="56">
        <v>8.6666666666666661</v>
      </c>
      <c r="BQ28" s="56">
        <v>6.333333333333333</v>
      </c>
      <c r="BR28" s="56">
        <v>0</v>
      </c>
      <c r="BS28" s="56">
        <v>0</v>
      </c>
      <c r="BT28" s="56">
        <v>0</v>
      </c>
      <c r="BU28" s="56">
        <v>0</v>
      </c>
      <c r="BV28" s="56">
        <v>3</v>
      </c>
      <c r="BW28" s="56">
        <v>0</v>
      </c>
      <c r="BX28" s="56">
        <v>60</v>
      </c>
      <c r="BY28" s="56">
        <v>0</v>
      </c>
      <c r="BZ28" s="56">
        <v>0</v>
      </c>
      <c r="CA28" s="56">
        <v>0</v>
      </c>
      <c r="CB28" s="56">
        <v>0</v>
      </c>
      <c r="CC28" s="57">
        <v>0</v>
      </c>
      <c r="CD28" s="57">
        <v>0</v>
      </c>
      <c r="CE28" s="57">
        <v>0</v>
      </c>
      <c r="CF28" s="57">
        <v>0</v>
      </c>
      <c r="CG28" s="57">
        <v>0</v>
      </c>
      <c r="CH28" s="57">
        <v>0.26799007444168732</v>
      </c>
      <c r="CI28" s="57">
        <v>0</v>
      </c>
      <c r="CJ28" s="57">
        <v>0.31637717121588088</v>
      </c>
      <c r="CK28" s="57">
        <v>0</v>
      </c>
      <c r="CL28" s="57">
        <v>0</v>
      </c>
      <c r="CM28" s="57">
        <v>0</v>
      </c>
      <c r="CN28" s="57">
        <v>1.3647642679900743E-2</v>
      </c>
      <c r="CO28" s="57">
        <v>0.25868486352357317</v>
      </c>
      <c r="CP28" s="57">
        <v>0</v>
      </c>
      <c r="CQ28" s="57">
        <v>0</v>
      </c>
      <c r="CR28" s="58">
        <v>3.7220843672456571E-3</v>
      </c>
      <c r="CS28" s="58">
        <v>0</v>
      </c>
      <c r="CT28" s="58">
        <v>4.7146401985111656E-2</v>
      </c>
      <c r="CU28" s="58">
        <v>0</v>
      </c>
      <c r="CV28" s="58">
        <v>0</v>
      </c>
      <c r="CW28" s="58">
        <v>0</v>
      </c>
      <c r="CX28" s="58">
        <v>0</v>
      </c>
      <c r="CY28" s="58">
        <v>0</v>
      </c>
      <c r="CZ28" s="58">
        <v>0</v>
      </c>
      <c r="DA28" s="58">
        <v>0</v>
      </c>
      <c r="DB28" s="58">
        <v>0</v>
      </c>
      <c r="DC28" s="58">
        <v>0</v>
      </c>
      <c r="DD28" s="58">
        <v>0</v>
      </c>
      <c r="DE28" s="58">
        <v>0</v>
      </c>
      <c r="DF28" s="58">
        <v>4.6526054590570715E-2</v>
      </c>
      <c r="DG28" s="58">
        <v>5.5831265508684861E-3</v>
      </c>
      <c r="DH28" s="58">
        <v>2.4813895781637713E-3</v>
      </c>
      <c r="DI28" s="57">
        <v>0.14392059553349873</v>
      </c>
      <c r="DJ28" s="57">
        <v>0.19168734491315134</v>
      </c>
      <c r="DK28" s="57">
        <v>1.6129032258064512E-2</v>
      </c>
      <c r="DL28" s="57">
        <v>0</v>
      </c>
      <c r="DM28" s="57">
        <v>0.13399503722084366</v>
      </c>
      <c r="DN28" s="57">
        <v>1.2406947890818856E-3</v>
      </c>
      <c r="DO28" s="57">
        <v>0.12282878411910669</v>
      </c>
      <c r="DP28" s="57">
        <v>0.11786600496277916</v>
      </c>
      <c r="DQ28" s="57">
        <v>1.985111662531017E-2</v>
      </c>
      <c r="DR28" s="57">
        <v>1.2406947890818856E-3</v>
      </c>
      <c r="DS28" s="57">
        <v>0.10794044665012406</v>
      </c>
      <c r="DT28" s="57">
        <v>0</v>
      </c>
      <c r="DU28" s="57">
        <v>0</v>
      </c>
      <c r="DV28" s="57">
        <v>1.6129032258064512E-2</v>
      </c>
      <c r="DW28" s="57">
        <v>1.1786600496277914E-2</v>
      </c>
      <c r="DX28" s="57">
        <v>0</v>
      </c>
      <c r="DY28" s="57">
        <v>0</v>
      </c>
      <c r="DZ28" s="57">
        <v>0</v>
      </c>
      <c r="EA28" s="57">
        <v>0</v>
      </c>
      <c r="EB28" s="57">
        <v>5.5831265508684861E-3</v>
      </c>
      <c r="EC28" s="57">
        <v>0</v>
      </c>
      <c r="ED28" s="57">
        <v>0.11166253101736973</v>
      </c>
      <c r="EE28" s="57">
        <v>0</v>
      </c>
      <c r="EF28" s="57">
        <v>0</v>
      </c>
      <c r="EG28" s="57">
        <v>0</v>
      </c>
      <c r="EH28" s="57">
        <v>0</v>
      </c>
      <c r="EI28" s="57">
        <v>674237</v>
      </c>
      <c r="EJ28" s="57">
        <v>1</v>
      </c>
      <c r="EK28" s="57">
        <v>1</v>
      </c>
      <c r="EL28" s="57">
        <v>405</v>
      </c>
      <c r="EM28" s="57">
        <v>5474.21</v>
      </c>
      <c r="EN28" s="57">
        <v>2727.45</v>
      </c>
      <c r="EO28" s="57">
        <v>54</v>
      </c>
      <c r="EP28" s="57">
        <v>5</v>
      </c>
      <c r="EQ28" s="57">
        <v>13.1</v>
      </c>
      <c r="ER28" s="57">
        <v>0</v>
      </c>
      <c r="ES28" s="57">
        <v>0</v>
      </c>
      <c r="ET28" s="57">
        <v>32.5</v>
      </c>
      <c r="EU28" s="57">
        <v>1254.7834987593051</v>
      </c>
      <c r="EV28" s="57">
        <v>1.8610421836228286E-3</v>
      </c>
      <c r="EW28" s="57">
        <v>1.8610421836228286E-3</v>
      </c>
      <c r="EX28" s="57">
        <v>0.75372208436724564</v>
      </c>
      <c r="EY28" s="57">
        <v>10.187735732009925</v>
      </c>
      <c r="EZ28" s="57">
        <v>5.0758995037220833</v>
      </c>
      <c r="FA28" s="57">
        <v>0.10049627791563275</v>
      </c>
      <c r="FB28" s="57">
        <v>9.3052109181141433E-3</v>
      </c>
      <c r="FC28" s="57">
        <v>2.4379652605459056E-2</v>
      </c>
      <c r="FD28" s="57">
        <v>0</v>
      </c>
      <c r="FE28" s="57">
        <v>0</v>
      </c>
      <c r="FF28" s="57">
        <v>6.048387096774193E-2</v>
      </c>
      <c r="FG28" s="57">
        <v>0.498236275188566</v>
      </c>
      <c r="FH28" s="57">
        <v>0.51625239005736145</v>
      </c>
      <c r="FI28" s="57">
        <v>4.7801147227533466E-2</v>
      </c>
      <c r="FJ28" s="57">
        <v>0.12523900573613767</v>
      </c>
      <c r="FK28" s="57">
        <v>0</v>
      </c>
      <c r="FL28" s="57">
        <v>0</v>
      </c>
      <c r="FM28" s="57">
        <v>0.31070745697896751</v>
      </c>
    </row>
    <row r="29" spans="1:169" outlineLevel="1" x14ac:dyDescent="0.25">
      <c r="A29" s="44">
        <v>190974577</v>
      </c>
      <c r="B29" s="5" t="s">
        <v>29</v>
      </c>
      <c r="C29" s="59">
        <v>3554.2946937985457</v>
      </c>
      <c r="D29" s="81">
        <v>2055138.6274999999</v>
      </c>
      <c r="E29" s="41">
        <v>585.16666666666663</v>
      </c>
      <c r="F29" s="54">
        <v>489</v>
      </c>
      <c r="G29" s="54">
        <v>489</v>
      </c>
      <c r="H29" s="54">
        <v>37</v>
      </c>
      <c r="I29" s="54">
        <v>0</v>
      </c>
      <c r="J29" s="54">
        <v>0</v>
      </c>
      <c r="K29" s="54">
        <v>0</v>
      </c>
      <c r="L29" s="54">
        <v>387</v>
      </c>
      <c r="M29" s="54">
        <v>102</v>
      </c>
      <c r="N29" s="54">
        <v>0.92965779467680609</v>
      </c>
      <c r="O29" s="54">
        <v>0.92965779467680609</v>
      </c>
      <c r="P29" s="54">
        <v>7.1974067903277261E-2</v>
      </c>
      <c r="Q29" s="54">
        <v>0</v>
      </c>
      <c r="R29" s="54">
        <v>0</v>
      </c>
      <c r="S29" s="54">
        <v>6.7855981384022765E-4</v>
      </c>
      <c r="T29" s="54">
        <v>0</v>
      </c>
      <c r="U29" s="54">
        <v>0.73574144486692017</v>
      </c>
      <c r="V29" s="54">
        <v>0.19391634980988592</v>
      </c>
      <c r="W29" s="55">
        <v>0</v>
      </c>
      <c r="X29" s="55">
        <v>0</v>
      </c>
      <c r="Y29" s="55">
        <v>0</v>
      </c>
      <c r="Z29" s="55">
        <v>0</v>
      </c>
      <c r="AA29" s="56"/>
      <c r="AB29" s="56">
        <v>53.666666666666664</v>
      </c>
      <c r="AC29" s="56">
        <v>0</v>
      </c>
      <c r="AD29" s="56">
        <v>333.33333333333331</v>
      </c>
      <c r="AE29" s="56">
        <v>0</v>
      </c>
      <c r="AF29" s="56">
        <v>0</v>
      </c>
      <c r="AG29" s="56">
        <v>0</v>
      </c>
      <c r="AH29" s="56">
        <v>0</v>
      </c>
      <c r="AI29" s="56">
        <v>102</v>
      </c>
      <c r="AJ29" s="56">
        <v>0</v>
      </c>
      <c r="AK29" s="56">
        <v>0</v>
      </c>
      <c r="AL29" s="56">
        <v>0</v>
      </c>
      <c r="AM29" s="56">
        <v>0</v>
      </c>
      <c r="AN29" s="56">
        <v>27.333333333333332</v>
      </c>
      <c r="AO29" s="56">
        <v>0</v>
      </c>
      <c r="AP29" s="56">
        <v>0</v>
      </c>
      <c r="AQ29" s="56">
        <v>0</v>
      </c>
      <c r="AR29" s="56">
        <v>0</v>
      </c>
      <c r="AS29" s="56">
        <v>0</v>
      </c>
      <c r="AT29" s="56">
        <v>0</v>
      </c>
      <c r="AU29" s="56">
        <v>0</v>
      </c>
      <c r="AV29" s="56">
        <v>0</v>
      </c>
      <c r="AW29" s="56">
        <v>0</v>
      </c>
      <c r="AX29" s="56">
        <v>0</v>
      </c>
      <c r="AY29" s="56">
        <v>0</v>
      </c>
      <c r="AZ29" s="56">
        <v>6.333333333333333</v>
      </c>
      <c r="BA29" s="56">
        <v>2</v>
      </c>
      <c r="BB29" s="56">
        <v>0</v>
      </c>
      <c r="BC29" s="56">
        <v>0</v>
      </c>
      <c r="BD29" s="56">
        <v>263</v>
      </c>
      <c r="BE29" s="56">
        <v>42.666666666666664</v>
      </c>
      <c r="BF29" s="56">
        <v>0</v>
      </c>
      <c r="BG29" s="56">
        <v>122.66666666666667</v>
      </c>
      <c r="BH29" s="56">
        <v>0</v>
      </c>
      <c r="BI29" s="56">
        <v>26.666666666666668</v>
      </c>
      <c r="BJ29" s="56">
        <v>0</v>
      </c>
      <c r="BK29" s="56">
        <v>0</v>
      </c>
      <c r="BL29" s="56">
        <v>0</v>
      </c>
      <c r="BM29" s="56">
        <v>34</v>
      </c>
      <c r="BN29" s="56">
        <v>0</v>
      </c>
      <c r="BO29" s="56">
        <v>0</v>
      </c>
      <c r="BP29" s="56">
        <v>0</v>
      </c>
      <c r="BQ29" s="56">
        <v>29.666666666666668</v>
      </c>
      <c r="BR29" s="56">
        <v>0</v>
      </c>
      <c r="BS29" s="56">
        <v>0</v>
      </c>
      <c r="BT29" s="56">
        <v>0</v>
      </c>
      <c r="BU29" s="56">
        <v>0</v>
      </c>
      <c r="BV29" s="56">
        <v>0</v>
      </c>
      <c r="BW29" s="56">
        <v>0</v>
      </c>
      <c r="BX29" s="56">
        <v>7.333333333333333</v>
      </c>
      <c r="BY29" s="56">
        <v>0</v>
      </c>
      <c r="BZ29" s="56">
        <v>0</v>
      </c>
      <c r="CA29" s="56">
        <v>0</v>
      </c>
      <c r="CB29" s="56">
        <v>0</v>
      </c>
      <c r="CC29" s="57">
        <v>0</v>
      </c>
      <c r="CD29" s="57">
        <v>0</v>
      </c>
      <c r="CE29" s="57">
        <v>0</v>
      </c>
      <c r="CF29" s="57">
        <v>0</v>
      </c>
      <c r="CG29" s="57">
        <v>0</v>
      </c>
      <c r="CH29" s="57">
        <v>0.10202788339670468</v>
      </c>
      <c r="CI29" s="57">
        <v>0</v>
      </c>
      <c r="CJ29" s="57">
        <v>0.6337135614702154</v>
      </c>
      <c r="CK29" s="57">
        <v>0</v>
      </c>
      <c r="CL29" s="57">
        <v>0</v>
      </c>
      <c r="CM29" s="57">
        <v>0</v>
      </c>
      <c r="CN29" s="57">
        <v>0</v>
      </c>
      <c r="CO29" s="57">
        <v>0.19391634980988592</v>
      </c>
      <c r="CP29" s="57">
        <v>0</v>
      </c>
      <c r="CQ29" s="57">
        <v>0</v>
      </c>
      <c r="CR29" s="58">
        <v>0</v>
      </c>
      <c r="CS29" s="58">
        <v>0</v>
      </c>
      <c r="CT29" s="58">
        <v>5.1964512040557666E-2</v>
      </c>
      <c r="CU29" s="58">
        <v>0</v>
      </c>
      <c r="CV29" s="58">
        <v>0</v>
      </c>
      <c r="CW29" s="58">
        <v>0</v>
      </c>
      <c r="CX29" s="58">
        <v>0</v>
      </c>
      <c r="CY29" s="58">
        <v>0</v>
      </c>
      <c r="CZ29" s="58">
        <v>0</v>
      </c>
      <c r="DA29" s="58">
        <v>0</v>
      </c>
      <c r="DB29" s="58">
        <v>0</v>
      </c>
      <c r="DC29" s="58">
        <v>0</v>
      </c>
      <c r="DD29" s="58">
        <v>0</v>
      </c>
      <c r="DE29" s="58">
        <v>0</v>
      </c>
      <c r="DF29" s="58">
        <v>1.2040557667934094E-2</v>
      </c>
      <c r="DG29" s="58">
        <v>3.8022813688212928E-3</v>
      </c>
      <c r="DH29" s="58">
        <v>0</v>
      </c>
      <c r="DI29" s="57">
        <v>0</v>
      </c>
      <c r="DJ29" s="57">
        <v>0.5</v>
      </c>
      <c r="DK29" s="57">
        <v>8.1115335868187574E-2</v>
      </c>
      <c r="DL29" s="57">
        <v>0</v>
      </c>
      <c r="DM29" s="57">
        <v>0.23320659062103929</v>
      </c>
      <c r="DN29" s="57">
        <v>0</v>
      </c>
      <c r="DO29" s="57">
        <v>5.0697084917617243E-2</v>
      </c>
      <c r="DP29" s="57">
        <v>0</v>
      </c>
      <c r="DQ29" s="57">
        <v>0</v>
      </c>
      <c r="DR29" s="57">
        <v>0</v>
      </c>
      <c r="DS29" s="57">
        <v>6.4638783269961975E-2</v>
      </c>
      <c r="DT29" s="57">
        <v>0</v>
      </c>
      <c r="DU29" s="57">
        <v>0</v>
      </c>
      <c r="DV29" s="57">
        <v>0</v>
      </c>
      <c r="DW29" s="57">
        <v>5.6400506970849182E-2</v>
      </c>
      <c r="DX29" s="57">
        <v>0</v>
      </c>
      <c r="DY29" s="57">
        <v>0</v>
      </c>
      <c r="DZ29" s="57">
        <v>0</v>
      </c>
      <c r="EA29" s="57">
        <v>0</v>
      </c>
      <c r="EB29" s="57">
        <v>0</v>
      </c>
      <c r="EC29" s="57">
        <v>0</v>
      </c>
      <c r="ED29" s="57">
        <v>1.3941698352344739E-2</v>
      </c>
      <c r="EE29" s="57">
        <v>0</v>
      </c>
      <c r="EF29" s="57">
        <v>0</v>
      </c>
      <c r="EG29" s="57">
        <v>0</v>
      </c>
      <c r="EH29" s="57">
        <v>0</v>
      </c>
      <c r="EI29" s="57">
        <v>213074.51</v>
      </c>
      <c r="EJ29" s="57">
        <v>1</v>
      </c>
      <c r="EK29" s="57">
        <v>1</v>
      </c>
      <c r="EL29" s="57">
        <v>250</v>
      </c>
      <c r="EM29" s="57">
        <v>9000.31</v>
      </c>
      <c r="EN29" s="57">
        <v>3494.72</v>
      </c>
      <c r="EO29" s="57">
        <v>59</v>
      </c>
      <c r="EP29" s="57">
        <v>5</v>
      </c>
      <c r="EQ29" s="57">
        <v>22.1</v>
      </c>
      <c r="ER29" s="57">
        <v>0</v>
      </c>
      <c r="ES29" s="57">
        <v>0</v>
      </c>
      <c r="ET29" s="57">
        <v>26.5</v>
      </c>
      <c r="EU29" s="57">
        <v>405.08461977186312</v>
      </c>
      <c r="EV29" s="57">
        <v>1.9011406844106464E-3</v>
      </c>
      <c r="EW29" s="57">
        <v>1.9011406844106464E-3</v>
      </c>
      <c r="EX29" s="57">
        <v>0.47528517110266161</v>
      </c>
      <c r="EY29" s="57">
        <v>17.110855513307985</v>
      </c>
      <c r="EZ29" s="57">
        <v>6.6439543726235737</v>
      </c>
      <c r="FA29" s="57">
        <v>0.11216730038022814</v>
      </c>
      <c r="FB29" s="57">
        <v>9.5057034220532317E-3</v>
      </c>
      <c r="FC29" s="57">
        <v>4.2015209125475288E-2</v>
      </c>
      <c r="FD29" s="57">
        <v>0</v>
      </c>
      <c r="FE29" s="57">
        <v>0</v>
      </c>
      <c r="FF29" s="57">
        <v>5.038022813688213E-2</v>
      </c>
      <c r="FG29" s="57">
        <v>0.38828884782857481</v>
      </c>
      <c r="FH29" s="57">
        <v>0.52397868561278871</v>
      </c>
      <c r="FI29" s="57">
        <v>4.4404973357015987E-2</v>
      </c>
      <c r="FJ29" s="57">
        <v>0.19626998223801068</v>
      </c>
      <c r="FK29" s="57">
        <v>0</v>
      </c>
      <c r="FL29" s="57">
        <v>0</v>
      </c>
      <c r="FM29" s="57">
        <v>0.23534635879218474</v>
      </c>
    </row>
    <row r="30" spans="1:169" ht="33.75" outlineLevel="1" x14ac:dyDescent="0.25">
      <c r="A30" s="44">
        <v>193180433</v>
      </c>
      <c r="B30" s="5" t="s">
        <v>30</v>
      </c>
      <c r="C30" s="59">
        <v>2991.7691963791744</v>
      </c>
      <c r="D30" s="81">
        <v>1214271.0049999999</v>
      </c>
      <c r="E30" s="41">
        <v>412.5</v>
      </c>
      <c r="F30" s="54">
        <v>298.33333333333331</v>
      </c>
      <c r="G30" s="54">
        <v>298.33333333333331</v>
      </c>
      <c r="H30" s="54">
        <v>58</v>
      </c>
      <c r="I30" s="54">
        <v>0</v>
      </c>
      <c r="J30" s="54">
        <v>0</v>
      </c>
      <c r="K30" s="54">
        <v>0</v>
      </c>
      <c r="L30" s="54">
        <v>242.33333333333334</v>
      </c>
      <c r="M30" s="54">
        <v>56</v>
      </c>
      <c r="N30" s="54">
        <v>0.83723105706267542</v>
      </c>
      <c r="O30" s="54">
        <v>0.83723105706267542</v>
      </c>
      <c r="P30" s="54">
        <v>0.20885592248015891</v>
      </c>
      <c r="Q30" s="54">
        <v>0</v>
      </c>
      <c r="R30" s="54">
        <v>0</v>
      </c>
      <c r="S30" s="54">
        <v>0</v>
      </c>
      <c r="T30" s="54">
        <v>0</v>
      </c>
      <c r="U30" s="54">
        <v>0.68007483629560339</v>
      </c>
      <c r="V30" s="54">
        <v>0.15715622076707203</v>
      </c>
      <c r="W30" s="55">
        <v>0</v>
      </c>
      <c r="X30" s="55">
        <v>0</v>
      </c>
      <c r="Y30" s="55">
        <v>0</v>
      </c>
      <c r="Z30" s="55">
        <v>0</v>
      </c>
      <c r="AA30" s="56"/>
      <c r="AB30" s="56">
        <v>3</v>
      </c>
      <c r="AC30" s="56">
        <v>0</v>
      </c>
      <c r="AD30" s="56">
        <v>239.33333333333334</v>
      </c>
      <c r="AE30" s="56">
        <v>0</v>
      </c>
      <c r="AF30" s="56">
        <v>0</v>
      </c>
      <c r="AG30" s="56">
        <v>0</v>
      </c>
      <c r="AH30" s="56">
        <v>0</v>
      </c>
      <c r="AI30" s="56">
        <v>56</v>
      </c>
      <c r="AJ30" s="56">
        <v>0</v>
      </c>
      <c r="AK30" s="56">
        <v>0</v>
      </c>
      <c r="AL30" s="56">
        <v>0</v>
      </c>
      <c r="AM30" s="56">
        <v>0</v>
      </c>
      <c r="AN30" s="56">
        <v>42.666666666666664</v>
      </c>
      <c r="AO30" s="56">
        <v>0</v>
      </c>
      <c r="AP30" s="56">
        <v>0</v>
      </c>
      <c r="AQ30" s="56">
        <v>0</v>
      </c>
      <c r="AR30" s="56">
        <v>20</v>
      </c>
      <c r="AS30" s="56">
        <v>0</v>
      </c>
      <c r="AT30" s="56">
        <v>0</v>
      </c>
      <c r="AU30" s="56">
        <v>0</v>
      </c>
      <c r="AV30" s="56">
        <v>0</v>
      </c>
      <c r="AW30" s="56">
        <v>0</v>
      </c>
      <c r="AX30" s="56">
        <v>0</v>
      </c>
      <c r="AY30" s="56">
        <v>0</v>
      </c>
      <c r="AZ30" s="56">
        <v>9.3333333333333339</v>
      </c>
      <c r="BA30" s="56">
        <v>0</v>
      </c>
      <c r="BB30" s="56">
        <v>0</v>
      </c>
      <c r="BC30" s="56">
        <v>0</v>
      </c>
      <c r="BD30" s="56">
        <v>0</v>
      </c>
      <c r="BE30" s="56">
        <v>14</v>
      </c>
      <c r="BF30" s="56">
        <v>0</v>
      </c>
      <c r="BG30" s="56">
        <v>67.666666666666671</v>
      </c>
      <c r="BH30" s="56">
        <v>78</v>
      </c>
      <c r="BI30" s="56">
        <v>138.66666666666666</v>
      </c>
      <c r="BJ30" s="56">
        <v>0</v>
      </c>
      <c r="BK30" s="56">
        <v>0</v>
      </c>
      <c r="BL30" s="56">
        <v>0</v>
      </c>
      <c r="BM30" s="56">
        <v>0</v>
      </c>
      <c r="BN30" s="56">
        <v>0</v>
      </c>
      <c r="BO30" s="56">
        <v>0</v>
      </c>
      <c r="BP30" s="56">
        <v>0</v>
      </c>
      <c r="BQ30" s="56">
        <v>0</v>
      </c>
      <c r="BR30" s="56">
        <v>0</v>
      </c>
      <c r="BS30" s="56">
        <v>0</v>
      </c>
      <c r="BT30" s="56">
        <v>15</v>
      </c>
      <c r="BU30" s="56">
        <v>43</v>
      </c>
      <c r="BV30" s="56">
        <v>0</v>
      </c>
      <c r="BW30" s="56">
        <v>0</v>
      </c>
      <c r="BX30" s="56">
        <v>0</v>
      </c>
      <c r="BY30" s="56">
        <v>0</v>
      </c>
      <c r="BZ30" s="56">
        <v>0</v>
      </c>
      <c r="CA30" s="56">
        <v>0</v>
      </c>
      <c r="CB30" s="56">
        <v>0</v>
      </c>
      <c r="CC30" s="57">
        <v>0</v>
      </c>
      <c r="CD30" s="57">
        <v>0</v>
      </c>
      <c r="CE30" s="57">
        <v>0</v>
      </c>
      <c r="CF30" s="57">
        <v>0</v>
      </c>
      <c r="CG30" s="57">
        <v>0</v>
      </c>
      <c r="CH30" s="57">
        <v>8.4190832553788595E-3</v>
      </c>
      <c r="CI30" s="57">
        <v>0</v>
      </c>
      <c r="CJ30" s="57">
        <v>0.67165575304022462</v>
      </c>
      <c r="CK30" s="57">
        <v>0</v>
      </c>
      <c r="CL30" s="57">
        <v>0</v>
      </c>
      <c r="CM30" s="57">
        <v>0</v>
      </c>
      <c r="CN30" s="57">
        <v>0</v>
      </c>
      <c r="CO30" s="57">
        <v>0.15715622076707203</v>
      </c>
      <c r="CP30" s="57">
        <v>0</v>
      </c>
      <c r="CQ30" s="57">
        <v>0</v>
      </c>
      <c r="CR30" s="58">
        <v>0</v>
      </c>
      <c r="CS30" s="58">
        <v>0</v>
      </c>
      <c r="CT30" s="58">
        <v>0.11973807296538821</v>
      </c>
      <c r="CU30" s="58">
        <v>0</v>
      </c>
      <c r="CV30" s="58">
        <v>0</v>
      </c>
      <c r="CW30" s="58">
        <v>0</v>
      </c>
      <c r="CX30" s="58">
        <v>5.612722170252573E-2</v>
      </c>
      <c r="CY30" s="58">
        <v>0</v>
      </c>
      <c r="CZ30" s="58">
        <v>0</v>
      </c>
      <c r="DA30" s="58">
        <v>0</v>
      </c>
      <c r="DB30" s="58">
        <v>0</v>
      </c>
      <c r="DC30" s="58">
        <v>0</v>
      </c>
      <c r="DD30" s="58">
        <v>0</v>
      </c>
      <c r="DE30" s="58">
        <v>0</v>
      </c>
      <c r="DF30" s="58">
        <v>2.6192703461178676E-2</v>
      </c>
      <c r="DG30" s="58">
        <v>0</v>
      </c>
      <c r="DH30" s="58">
        <v>0</v>
      </c>
      <c r="DI30" s="57">
        <v>0</v>
      </c>
      <c r="DJ30" s="57">
        <v>0</v>
      </c>
      <c r="DK30" s="57">
        <v>3.9289055191768008E-2</v>
      </c>
      <c r="DL30" s="57">
        <v>0</v>
      </c>
      <c r="DM30" s="57">
        <v>0.18989710009354541</v>
      </c>
      <c r="DN30" s="57">
        <v>0.21889616463985034</v>
      </c>
      <c r="DO30" s="57">
        <v>0.38914873713751169</v>
      </c>
      <c r="DP30" s="57">
        <v>0</v>
      </c>
      <c r="DQ30" s="57">
        <v>0</v>
      </c>
      <c r="DR30" s="57">
        <v>0</v>
      </c>
      <c r="DS30" s="57">
        <v>0</v>
      </c>
      <c r="DT30" s="57">
        <v>0</v>
      </c>
      <c r="DU30" s="57">
        <v>0</v>
      </c>
      <c r="DV30" s="57">
        <v>0</v>
      </c>
      <c r="DW30" s="57">
        <v>0</v>
      </c>
      <c r="DX30" s="57">
        <v>0</v>
      </c>
      <c r="DY30" s="57">
        <v>0</v>
      </c>
      <c r="DZ30" s="57">
        <v>4.2095416276894296E-2</v>
      </c>
      <c r="EA30" s="57">
        <v>0.12067352666043031</v>
      </c>
      <c r="EB30" s="57">
        <v>0</v>
      </c>
      <c r="EC30" s="57">
        <v>0</v>
      </c>
      <c r="ED30" s="57">
        <v>0</v>
      </c>
      <c r="EE30" s="57">
        <v>0</v>
      </c>
      <c r="EF30" s="57">
        <v>0</v>
      </c>
      <c r="EG30" s="57">
        <v>0</v>
      </c>
      <c r="EH30" s="57">
        <v>0</v>
      </c>
      <c r="EI30" s="57">
        <v>114900</v>
      </c>
      <c r="EJ30" s="57">
        <v>1</v>
      </c>
      <c r="EK30" s="57">
        <v>1</v>
      </c>
      <c r="EL30" s="57">
        <v>180</v>
      </c>
      <c r="EM30" s="57">
        <v>7615.29</v>
      </c>
      <c r="EN30" s="57">
        <v>5699.1</v>
      </c>
      <c r="EO30" s="57">
        <v>31</v>
      </c>
      <c r="EP30" s="57">
        <v>4</v>
      </c>
      <c r="EQ30" s="57">
        <v>15</v>
      </c>
      <c r="ER30" s="57">
        <v>0</v>
      </c>
      <c r="ES30" s="57">
        <v>0.25</v>
      </c>
      <c r="ET30" s="57">
        <v>24.5</v>
      </c>
      <c r="EU30" s="57">
        <v>322.45088868101033</v>
      </c>
      <c r="EV30" s="57">
        <v>2.8063610851262865E-3</v>
      </c>
      <c r="EW30" s="57">
        <v>2.8063610851262865E-3</v>
      </c>
      <c r="EX30" s="57">
        <v>0.5051449953227316</v>
      </c>
      <c r="EY30" s="57">
        <v>21.371253507951359</v>
      </c>
      <c r="EZ30" s="57">
        <v>15.993732460243219</v>
      </c>
      <c r="FA30" s="57">
        <v>8.699719363891488E-2</v>
      </c>
      <c r="FB30" s="57">
        <v>1.1225444340505146E-2</v>
      </c>
      <c r="FC30" s="57">
        <v>4.2095416276894296E-2</v>
      </c>
      <c r="FD30" s="57">
        <v>0</v>
      </c>
      <c r="FE30" s="57">
        <v>7.0159027128157163E-4</v>
      </c>
      <c r="FF30" s="57">
        <v>6.8755846585594013E-2</v>
      </c>
      <c r="FG30" s="57">
        <v>0.74837596467107625</v>
      </c>
      <c r="FH30" s="57">
        <v>0.41471571906354515</v>
      </c>
      <c r="FI30" s="57">
        <v>5.3511705685618728E-2</v>
      </c>
      <c r="FJ30" s="57">
        <v>0.20066889632107024</v>
      </c>
      <c r="FK30" s="57">
        <v>0</v>
      </c>
      <c r="FL30" s="57">
        <v>3.3444816053511705E-3</v>
      </c>
      <c r="FM30" s="57">
        <v>0.32775919732441472</v>
      </c>
    </row>
    <row r="31" spans="1:169" ht="33.75" outlineLevel="1" x14ac:dyDescent="0.25">
      <c r="A31" s="44">
        <v>190804938</v>
      </c>
      <c r="B31" s="5" t="s">
        <v>31</v>
      </c>
      <c r="C31" s="59">
        <v>3111.402372545394</v>
      </c>
      <c r="D31" s="81">
        <v>942877.0575</v>
      </c>
      <c r="E31" s="41">
        <v>323.08333333333331</v>
      </c>
      <c r="F31" s="54">
        <v>205</v>
      </c>
      <c r="G31" s="54">
        <v>187</v>
      </c>
      <c r="H31" s="54">
        <v>21.333333333333332</v>
      </c>
      <c r="I31" s="54">
        <v>18</v>
      </c>
      <c r="J31" s="54">
        <v>9</v>
      </c>
      <c r="K31" s="54">
        <v>17.333333333333332</v>
      </c>
      <c r="L31" s="54">
        <v>174.66666666666666</v>
      </c>
      <c r="M31" s="54">
        <v>13</v>
      </c>
      <c r="N31" s="54">
        <v>0.90574374079528719</v>
      </c>
      <c r="O31" s="54">
        <v>0.8262150220913107</v>
      </c>
      <c r="P31" s="54">
        <v>6.9044014393428735E-2</v>
      </c>
      <c r="Q31" s="54">
        <v>7.9528718703976431E-2</v>
      </c>
      <c r="R31" s="54">
        <v>3.9764359351988215E-2</v>
      </c>
      <c r="S31" s="54">
        <v>6.9198075948859739E-2</v>
      </c>
      <c r="T31" s="54">
        <v>7.6583210603829152E-2</v>
      </c>
      <c r="U31" s="54">
        <v>0.77172312223858608</v>
      </c>
      <c r="V31" s="54">
        <v>5.7437407952871868E-2</v>
      </c>
      <c r="W31" s="55">
        <v>0</v>
      </c>
      <c r="X31" s="55">
        <v>0</v>
      </c>
      <c r="Y31" s="55">
        <v>2</v>
      </c>
      <c r="Z31" s="55">
        <v>15.333333333333334</v>
      </c>
      <c r="AA31" s="56"/>
      <c r="AB31" s="56">
        <v>0</v>
      </c>
      <c r="AC31" s="56">
        <v>0</v>
      </c>
      <c r="AD31" s="56">
        <v>174.66666666666666</v>
      </c>
      <c r="AE31" s="56">
        <v>0</v>
      </c>
      <c r="AF31" s="56">
        <v>0</v>
      </c>
      <c r="AG31" s="56">
        <v>0</v>
      </c>
      <c r="AH31" s="56">
        <v>0</v>
      </c>
      <c r="AI31" s="56">
        <v>13</v>
      </c>
      <c r="AJ31" s="56">
        <v>0</v>
      </c>
      <c r="AK31" s="56">
        <v>0</v>
      </c>
      <c r="AL31" s="56">
        <v>0</v>
      </c>
      <c r="AM31" s="56">
        <v>0</v>
      </c>
      <c r="AN31" s="56">
        <v>6.666666666666667</v>
      </c>
      <c r="AO31" s="56">
        <v>0</v>
      </c>
      <c r="AP31" s="56">
        <v>0</v>
      </c>
      <c r="AQ31" s="56">
        <v>0</v>
      </c>
      <c r="AR31" s="56">
        <v>0</v>
      </c>
      <c r="AS31" s="56">
        <v>0</v>
      </c>
      <c r="AT31" s="56">
        <v>0</v>
      </c>
      <c r="AU31" s="56">
        <v>0</v>
      </c>
      <c r="AV31" s="56">
        <v>0</v>
      </c>
      <c r="AW31" s="56">
        <v>0</v>
      </c>
      <c r="AX31" s="56">
        <v>0</v>
      </c>
      <c r="AY31" s="56">
        <v>0</v>
      </c>
      <c r="AZ31" s="56">
        <v>12</v>
      </c>
      <c r="BA31" s="56">
        <v>0</v>
      </c>
      <c r="BB31" s="56">
        <v>0</v>
      </c>
      <c r="BC31" s="56">
        <v>10.666666666666666</v>
      </c>
      <c r="BD31" s="56">
        <v>37</v>
      </c>
      <c r="BE31" s="56">
        <v>2.3333333333333335</v>
      </c>
      <c r="BF31" s="56">
        <v>0</v>
      </c>
      <c r="BG31" s="56">
        <v>0</v>
      </c>
      <c r="BH31" s="56">
        <v>43</v>
      </c>
      <c r="BI31" s="56">
        <v>112</v>
      </c>
      <c r="BJ31" s="56">
        <v>0</v>
      </c>
      <c r="BK31" s="56">
        <v>0</v>
      </c>
      <c r="BL31" s="56">
        <v>0</v>
      </c>
      <c r="BM31" s="56">
        <v>0</v>
      </c>
      <c r="BN31" s="56">
        <v>0</v>
      </c>
      <c r="BO31" s="56">
        <v>0</v>
      </c>
      <c r="BP31" s="56">
        <v>0</v>
      </c>
      <c r="BQ31" s="56">
        <v>0</v>
      </c>
      <c r="BR31" s="56">
        <v>6</v>
      </c>
      <c r="BS31" s="56">
        <v>0</v>
      </c>
      <c r="BT31" s="56">
        <v>0</v>
      </c>
      <c r="BU31" s="56">
        <v>0</v>
      </c>
      <c r="BV31" s="56">
        <v>0</v>
      </c>
      <c r="BW31" s="56">
        <v>0</v>
      </c>
      <c r="BX31" s="56">
        <v>0</v>
      </c>
      <c r="BY31" s="56">
        <v>15.333333333333334</v>
      </c>
      <c r="BZ31" s="56">
        <v>0</v>
      </c>
      <c r="CA31" s="56">
        <v>0</v>
      </c>
      <c r="CB31" s="56">
        <v>0</v>
      </c>
      <c r="CC31" s="57">
        <v>0</v>
      </c>
      <c r="CD31" s="57">
        <v>0</v>
      </c>
      <c r="CE31" s="57">
        <v>8.836524300441826E-3</v>
      </c>
      <c r="CF31" s="57">
        <v>6.774668630338733E-2</v>
      </c>
      <c r="CG31" s="57">
        <v>0</v>
      </c>
      <c r="CH31" s="57">
        <v>0</v>
      </c>
      <c r="CI31" s="57">
        <v>0</v>
      </c>
      <c r="CJ31" s="57">
        <v>0.77172312223858608</v>
      </c>
      <c r="CK31" s="57">
        <v>0</v>
      </c>
      <c r="CL31" s="57">
        <v>0</v>
      </c>
      <c r="CM31" s="57">
        <v>0</v>
      </c>
      <c r="CN31" s="57">
        <v>0</v>
      </c>
      <c r="CO31" s="57">
        <v>5.7437407952871868E-2</v>
      </c>
      <c r="CP31" s="57">
        <v>0</v>
      </c>
      <c r="CQ31" s="57">
        <v>0</v>
      </c>
      <c r="CR31" s="58">
        <v>0</v>
      </c>
      <c r="CS31" s="58">
        <v>0</v>
      </c>
      <c r="CT31" s="58">
        <v>2.9455081001472753E-2</v>
      </c>
      <c r="CU31" s="58">
        <v>0</v>
      </c>
      <c r="CV31" s="58">
        <v>0</v>
      </c>
      <c r="CW31" s="58">
        <v>0</v>
      </c>
      <c r="CX31" s="58">
        <v>0</v>
      </c>
      <c r="CY31" s="58">
        <v>0</v>
      </c>
      <c r="CZ31" s="58">
        <v>0</v>
      </c>
      <c r="DA31" s="58">
        <v>0</v>
      </c>
      <c r="DB31" s="58">
        <v>0</v>
      </c>
      <c r="DC31" s="58">
        <v>0</v>
      </c>
      <c r="DD31" s="58">
        <v>0</v>
      </c>
      <c r="DE31" s="58">
        <v>0</v>
      </c>
      <c r="DF31" s="58">
        <v>5.3019145802650956E-2</v>
      </c>
      <c r="DG31" s="58">
        <v>0</v>
      </c>
      <c r="DH31" s="58">
        <v>0</v>
      </c>
      <c r="DI31" s="57">
        <v>4.7128129602356399E-2</v>
      </c>
      <c r="DJ31" s="57">
        <v>0.16347569955817379</v>
      </c>
      <c r="DK31" s="57">
        <v>1.0309278350515464E-2</v>
      </c>
      <c r="DL31" s="57">
        <v>0</v>
      </c>
      <c r="DM31" s="57">
        <v>0</v>
      </c>
      <c r="DN31" s="57">
        <v>0.18998527245949925</v>
      </c>
      <c r="DO31" s="57">
        <v>0.49484536082474223</v>
      </c>
      <c r="DP31" s="57">
        <v>0</v>
      </c>
      <c r="DQ31" s="57">
        <v>0</v>
      </c>
      <c r="DR31" s="57">
        <v>0</v>
      </c>
      <c r="DS31" s="57">
        <v>0</v>
      </c>
      <c r="DT31" s="57">
        <v>0</v>
      </c>
      <c r="DU31" s="57">
        <v>0</v>
      </c>
      <c r="DV31" s="57">
        <v>0</v>
      </c>
      <c r="DW31" s="57">
        <v>0</v>
      </c>
      <c r="DX31" s="57">
        <v>2.6509572901325478E-2</v>
      </c>
      <c r="DY31" s="57">
        <v>0</v>
      </c>
      <c r="DZ31" s="57">
        <v>0</v>
      </c>
      <c r="EA31" s="57">
        <v>0</v>
      </c>
      <c r="EB31" s="57">
        <v>0</v>
      </c>
      <c r="EC31" s="57">
        <v>0</v>
      </c>
      <c r="ED31" s="57">
        <v>0</v>
      </c>
      <c r="EE31" s="57">
        <v>6.774668630338733E-2</v>
      </c>
      <c r="EF31" s="57">
        <v>0</v>
      </c>
      <c r="EG31" s="57">
        <v>0</v>
      </c>
      <c r="EH31" s="57">
        <v>0</v>
      </c>
      <c r="EI31" s="57">
        <v>51800</v>
      </c>
      <c r="EJ31" s="57">
        <v>1</v>
      </c>
      <c r="EK31" s="57">
        <v>1</v>
      </c>
      <c r="EL31" s="57">
        <v>214</v>
      </c>
      <c r="EM31" s="57">
        <v>13819.46</v>
      </c>
      <c r="EN31" s="57">
        <v>7175</v>
      </c>
      <c r="EO31" s="57">
        <v>26</v>
      </c>
      <c r="EP31" s="57">
        <v>4</v>
      </c>
      <c r="EQ31" s="57">
        <v>14.3</v>
      </c>
      <c r="ER31" s="57">
        <v>0</v>
      </c>
      <c r="ES31" s="57">
        <v>0</v>
      </c>
      <c r="ET31" s="57">
        <v>25.79</v>
      </c>
      <c r="EU31" s="57">
        <v>228.86597938144328</v>
      </c>
      <c r="EV31" s="57">
        <v>4.418262150220913E-3</v>
      </c>
      <c r="EW31" s="57">
        <v>4.418262150220913E-3</v>
      </c>
      <c r="EX31" s="57">
        <v>0.94550810014727538</v>
      </c>
      <c r="EY31" s="57">
        <v>61.057997054491892</v>
      </c>
      <c r="EZ31" s="57">
        <v>31.701030927835049</v>
      </c>
      <c r="FA31" s="57">
        <v>0.11487481590574374</v>
      </c>
      <c r="FB31" s="57">
        <v>1.7673048600883652E-2</v>
      </c>
      <c r="FC31" s="57">
        <v>6.3181148748159055E-2</v>
      </c>
      <c r="FD31" s="57">
        <v>0</v>
      </c>
      <c r="FE31" s="57">
        <v>0</v>
      </c>
      <c r="FF31" s="57">
        <v>0.11394698085419734</v>
      </c>
      <c r="FG31" s="57">
        <v>0.51919539547854987</v>
      </c>
      <c r="FH31" s="57">
        <v>0.37095163361392491</v>
      </c>
      <c r="FI31" s="57">
        <v>5.7069482094449987E-2</v>
      </c>
      <c r="FJ31" s="57">
        <v>0.20402339848765871</v>
      </c>
      <c r="FK31" s="57">
        <v>0</v>
      </c>
      <c r="FL31" s="57">
        <v>0</v>
      </c>
      <c r="FM31" s="57">
        <v>0.36795548580396631</v>
      </c>
    </row>
    <row r="32" spans="1:169" ht="22.5" outlineLevel="1" x14ac:dyDescent="0.25">
      <c r="A32" s="44">
        <v>190805125</v>
      </c>
      <c r="B32" s="5" t="s">
        <v>32</v>
      </c>
      <c r="C32" s="59">
        <v>2881.2566508771552</v>
      </c>
      <c r="D32" s="81">
        <v>1447875.81</v>
      </c>
      <c r="E32" s="41">
        <v>537.33333333333326</v>
      </c>
      <c r="F32" s="54">
        <v>334.33333333333331</v>
      </c>
      <c r="G32" s="54">
        <v>296.66666666666669</v>
      </c>
      <c r="H32" s="54">
        <v>65</v>
      </c>
      <c r="I32" s="54">
        <v>37.666666666666664</v>
      </c>
      <c r="J32" s="54">
        <v>3</v>
      </c>
      <c r="K32" s="54">
        <v>0</v>
      </c>
      <c r="L32" s="54">
        <v>238.33333333333334</v>
      </c>
      <c r="M32" s="54">
        <v>96</v>
      </c>
      <c r="N32" s="54">
        <v>0.837228714524207</v>
      </c>
      <c r="O32" s="54">
        <v>0.74290484140233726</v>
      </c>
      <c r="P32" s="54">
        <v>0.20004427396443097</v>
      </c>
      <c r="Q32" s="54">
        <v>9.4323873121869781E-2</v>
      </c>
      <c r="R32" s="54">
        <v>7.5125208681135229E-3</v>
      </c>
      <c r="S32" s="54">
        <v>6.9101080049017299E-2</v>
      </c>
      <c r="T32" s="54">
        <v>0</v>
      </c>
      <c r="U32" s="54">
        <v>0.59682804674457435</v>
      </c>
      <c r="V32" s="54">
        <v>0.24040066777963273</v>
      </c>
      <c r="W32" s="55">
        <v>0</v>
      </c>
      <c r="X32" s="55">
        <v>0</v>
      </c>
      <c r="Y32" s="55">
        <v>0</v>
      </c>
      <c r="Z32" s="55">
        <v>0</v>
      </c>
      <c r="AA32" s="56"/>
      <c r="AB32" s="56">
        <v>17.666666666666668</v>
      </c>
      <c r="AC32" s="56">
        <v>0</v>
      </c>
      <c r="AD32" s="56">
        <v>220.66666666666666</v>
      </c>
      <c r="AE32" s="56">
        <v>0</v>
      </c>
      <c r="AF32" s="56">
        <v>0</v>
      </c>
      <c r="AG32" s="56">
        <v>0</v>
      </c>
      <c r="AH32" s="56">
        <v>0</v>
      </c>
      <c r="AI32" s="56">
        <v>96</v>
      </c>
      <c r="AJ32" s="56">
        <v>0</v>
      </c>
      <c r="AK32" s="56">
        <v>0</v>
      </c>
      <c r="AL32" s="56">
        <v>0</v>
      </c>
      <c r="AM32" s="56">
        <v>5.333333333333333</v>
      </c>
      <c r="AN32" s="56">
        <v>25.333333333333332</v>
      </c>
      <c r="AO32" s="56">
        <v>0</v>
      </c>
      <c r="AP32" s="56">
        <v>0</v>
      </c>
      <c r="AQ32" s="56">
        <v>0</v>
      </c>
      <c r="AR32" s="56">
        <v>0</v>
      </c>
      <c r="AS32" s="56">
        <v>0</v>
      </c>
      <c r="AT32" s="56">
        <v>6</v>
      </c>
      <c r="AU32" s="56">
        <v>0</v>
      </c>
      <c r="AV32" s="56">
        <v>0</v>
      </c>
      <c r="AW32" s="56">
        <v>0</v>
      </c>
      <c r="AX32" s="56">
        <v>0</v>
      </c>
      <c r="AY32" s="56">
        <v>0</v>
      </c>
      <c r="AZ32" s="56">
        <v>12.333333333333334</v>
      </c>
      <c r="BA32" s="56">
        <v>1.3333333333333333</v>
      </c>
      <c r="BB32" s="56">
        <v>0</v>
      </c>
      <c r="BC32" s="56">
        <v>0</v>
      </c>
      <c r="BD32" s="56">
        <v>54.666666666666664</v>
      </c>
      <c r="BE32" s="56">
        <v>22.666666666666668</v>
      </c>
      <c r="BF32" s="56">
        <v>0</v>
      </c>
      <c r="BG32" s="56">
        <v>74.666666666666671</v>
      </c>
      <c r="BH32" s="56">
        <v>77.666666666666671</v>
      </c>
      <c r="BI32" s="56">
        <v>53.333333333333336</v>
      </c>
      <c r="BJ32" s="56">
        <v>8.6666666666666661</v>
      </c>
      <c r="BK32" s="56">
        <v>0</v>
      </c>
      <c r="BL32" s="56">
        <v>0</v>
      </c>
      <c r="BM32" s="56">
        <v>0</v>
      </c>
      <c r="BN32" s="56">
        <v>0</v>
      </c>
      <c r="BO32" s="56">
        <v>42.666666666666664</v>
      </c>
      <c r="BP32" s="56">
        <v>0</v>
      </c>
      <c r="BQ32" s="56">
        <v>8</v>
      </c>
      <c r="BR32" s="56">
        <v>9.3333333333333339</v>
      </c>
      <c r="BS32" s="56">
        <v>0</v>
      </c>
      <c r="BT32" s="56">
        <v>7.333333333333333</v>
      </c>
      <c r="BU32" s="56">
        <v>6</v>
      </c>
      <c r="BV32" s="56">
        <v>0</v>
      </c>
      <c r="BW32" s="56">
        <v>28.333333333333332</v>
      </c>
      <c r="BX32" s="56">
        <v>6</v>
      </c>
      <c r="BY32" s="56">
        <v>0</v>
      </c>
      <c r="BZ32" s="56">
        <v>0</v>
      </c>
      <c r="CA32" s="56">
        <v>0</v>
      </c>
      <c r="CB32" s="56">
        <v>0</v>
      </c>
      <c r="CC32" s="57">
        <v>0</v>
      </c>
      <c r="CD32" s="57">
        <v>0</v>
      </c>
      <c r="CE32" s="57">
        <v>0</v>
      </c>
      <c r="CF32" s="57">
        <v>0</v>
      </c>
      <c r="CG32" s="57">
        <v>0</v>
      </c>
      <c r="CH32" s="57">
        <v>4.4240400667779636E-2</v>
      </c>
      <c r="CI32" s="57">
        <v>0</v>
      </c>
      <c r="CJ32" s="57">
        <v>0.55258764607679467</v>
      </c>
      <c r="CK32" s="57">
        <v>0</v>
      </c>
      <c r="CL32" s="57">
        <v>0</v>
      </c>
      <c r="CM32" s="57">
        <v>0</v>
      </c>
      <c r="CN32" s="57">
        <v>0</v>
      </c>
      <c r="CO32" s="57">
        <v>0.24040066777963273</v>
      </c>
      <c r="CP32" s="57">
        <v>0</v>
      </c>
      <c r="CQ32" s="57">
        <v>0</v>
      </c>
      <c r="CR32" s="58">
        <v>0</v>
      </c>
      <c r="CS32" s="58">
        <v>1.335559265442404E-2</v>
      </c>
      <c r="CT32" s="58">
        <v>6.3439065108514187E-2</v>
      </c>
      <c r="CU32" s="58">
        <v>0</v>
      </c>
      <c r="CV32" s="58">
        <v>0</v>
      </c>
      <c r="CW32" s="58">
        <v>0</v>
      </c>
      <c r="CX32" s="58">
        <v>0</v>
      </c>
      <c r="CY32" s="58">
        <v>0</v>
      </c>
      <c r="CZ32" s="58">
        <v>1.5025041736227046E-2</v>
      </c>
      <c r="DA32" s="58">
        <v>0</v>
      </c>
      <c r="DB32" s="58">
        <v>0</v>
      </c>
      <c r="DC32" s="58">
        <v>0</v>
      </c>
      <c r="DD32" s="58">
        <v>0</v>
      </c>
      <c r="DE32" s="58">
        <v>0</v>
      </c>
      <c r="DF32" s="58">
        <v>3.0884808013355594E-2</v>
      </c>
      <c r="DG32" s="58">
        <v>3.3388981636060101E-3</v>
      </c>
      <c r="DH32" s="58">
        <v>0</v>
      </c>
      <c r="DI32" s="57">
        <v>0</v>
      </c>
      <c r="DJ32" s="57">
        <v>0.13689482470784642</v>
      </c>
      <c r="DK32" s="57">
        <v>5.6761268781302179E-2</v>
      </c>
      <c r="DL32" s="57">
        <v>0</v>
      </c>
      <c r="DM32" s="57">
        <v>0.18697829716193659</v>
      </c>
      <c r="DN32" s="57">
        <v>0.19449081803005011</v>
      </c>
      <c r="DO32" s="57">
        <v>0.13355592654424042</v>
      </c>
      <c r="DP32" s="57">
        <v>2.1702838063439065E-2</v>
      </c>
      <c r="DQ32" s="57">
        <v>0</v>
      </c>
      <c r="DR32" s="57">
        <v>0</v>
      </c>
      <c r="DS32" s="57">
        <v>0</v>
      </c>
      <c r="DT32" s="57">
        <v>0</v>
      </c>
      <c r="DU32" s="57">
        <v>0.10684474123539232</v>
      </c>
      <c r="DV32" s="57">
        <v>0</v>
      </c>
      <c r="DW32" s="57">
        <v>2.003338898163606E-2</v>
      </c>
      <c r="DX32" s="57">
        <v>2.3372287145242074E-2</v>
      </c>
      <c r="DY32" s="57">
        <v>0</v>
      </c>
      <c r="DZ32" s="57">
        <v>1.8363939899833055E-2</v>
      </c>
      <c r="EA32" s="57">
        <v>1.5025041736227046E-2</v>
      </c>
      <c r="EB32" s="57">
        <v>0</v>
      </c>
      <c r="EC32" s="57">
        <v>7.0951585976627707E-2</v>
      </c>
      <c r="ED32" s="57">
        <v>1.5025041736227046E-2</v>
      </c>
      <c r="EE32" s="57">
        <v>0</v>
      </c>
      <c r="EF32" s="57">
        <v>0</v>
      </c>
      <c r="EG32" s="57">
        <v>0</v>
      </c>
      <c r="EH32" s="57">
        <v>0</v>
      </c>
      <c r="EI32" s="57">
        <v>390000</v>
      </c>
      <c r="EJ32" s="57">
        <v>1</v>
      </c>
      <c r="EK32" s="57">
        <v>1</v>
      </c>
      <c r="EL32" s="57">
        <v>200</v>
      </c>
      <c r="EM32" s="57">
        <v>11450</v>
      </c>
      <c r="EN32" s="57">
        <v>3485</v>
      </c>
      <c r="EO32" s="57">
        <v>18</v>
      </c>
      <c r="EP32" s="57">
        <v>4</v>
      </c>
      <c r="EQ32" s="57">
        <v>13.42</v>
      </c>
      <c r="ER32" s="57">
        <v>0</v>
      </c>
      <c r="ES32" s="57">
        <v>2.87</v>
      </c>
      <c r="ET32" s="57">
        <v>30.675999999999998</v>
      </c>
      <c r="EU32" s="57">
        <v>976.62771285475799</v>
      </c>
      <c r="EV32" s="57">
        <v>2.5041736227045075E-3</v>
      </c>
      <c r="EW32" s="57">
        <v>2.5041736227045075E-3</v>
      </c>
      <c r="EX32" s="57">
        <v>0.5008347245409015</v>
      </c>
      <c r="EY32" s="57">
        <v>28.672787979966614</v>
      </c>
      <c r="EZ32" s="57">
        <v>8.7270450751252096</v>
      </c>
      <c r="FA32" s="57">
        <v>4.5075125208681135E-2</v>
      </c>
      <c r="FB32" s="57">
        <v>1.001669449081803E-2</v>
      </c>
      <c r="FC32" s="57">
        <v>3.3606010016694492E-2</v>
      </c>
      <c r="FD32" s="57">
        <v>0</v>
      </c>
      <c r="FE32" s="57">
        <v>7.1869782971619375E-3</v>
      </c>
      <c r="FF32" s="57">
        <v>7.6818030050083475E-2</v>
      </c>
      <c r="FG32" s="57">
        <v>0.30436681222707423</v>
      </c>
      <c r="FH32" s="57">
        <v>0.26099817301278894</v>
      </c>
      <c r="FI32" s="57">
        <v>5.7999594002841985E-2</v>
      </c>
      <c r="FJ32" s="57">
        <v>0.19458863787953487</v>
      </c>
      <c r="FK32" s="57">
        <v>0</v>
      </c>
      <c r="FL32" s="57">
        <v>4.1614708697039128E-2</v>
      </c>
      <c r="FM32" s="57">
        <v>0.44479888640779514</v>
      </c>
    </row>
    <row r="33" spans="1:169" ht="22.5" outlineLevel="1" x14ac:dyDescent="0.25">
      <c r="A33" s="44">
        <v>190807667</v>
      </c>
      <c r="B33" s="5" t="s">
        <v>33</v>
      </c>
      <c r="C33" s="59">
        <v>2808.8323100607195</v>
      </c>
      <c r="D33" s="81">
        <v>1081120.73</v>
      </c>
      <c r="E33" s="41">
        <v>399.08333333333331</v>
      </c>
      <c r="F33" s="54">
        <v>264.66666666666669</v>
      </c>
      <c r="G33" s="54">
        <v>264.66666666666669</v>
      </c>
      <c r="H33" s="54">
        <v>45.333333333333336</v>
      </c>
      <c r="I33" s="54">
        <v>0</v>
      </c>
      <c r="J33" s="54">
        <v>0</v>
      </c>
      <c r="K33" s="54">
        <v>14</v>
      </c>
      <c r="L33" s="54">
        <v>118.66666666666667</v>
      </c>
      <c r="M33" s="54">
        <v>132</v>
      </c>
      <c r="N33" s="54">
        <v>0.85376344086021516</v>
      </c>
      <c r="O33" s="54">
        <v>0.85376344086021516</v>
      </c>
      <c r="P33" s="54">
        <v>0.12535134499372941</v>
      </c>
      <c r="Q33" s="54">
        <v>0</v>
      </c>
      <c r="R33" s="54">
        <v>0</v>
      </c>
      <c r="S33" s="54">
        <v>0</v>
      </c>
      <c r="T33" s="54">
        <v>4.5161290322580643E-2</v>
      </c>
      <c r="U33" s="54">
        <v>0.3827956989247312</v>
      </c>
      <c r="V33" s="54">
        <v>0.4258064516129032</v>
      </c>
      <c r="W33" s="55">
        <v>0</v>
      </c>
      <c r="X33" s="55">
        <v>14</v>
      </c>
      <c r="Y33" s="55">
        <v>0</v>
      </c>
      <c r="Z33" s="55">
        <v>0</v>
      </c>
      <c r="AA33" s="56"/>
      <c r="AB33" s="56">
        <v>0</v>
      </c>
      <c r="AC33" s="56">
        <v>0</v>
      </c>
      <c r="AD33" s="56">
        <v>118.66666666666667</v>
      </c>
      <c r="AE33" s="56">
        <v>0</v>
      </c>
      <c r="AF33" s="56">
        <v>0</v>
      </c>
      <c r="AG33" s="56">
        <v>0</v>
      </c>
      <c r="AH33" s="56">
        <v>0</v>
      </c>
      <c r="AI33" s="56">
        <v>132</v>
      </c>
      <c r="AJ33" s="56">
        <v>0</v>
      </c>
      <c r="AK33" s="56">
        <v>0</v>
      </c>
      <c r="AL33" s="56">
        <v>0.66666666666666663</v>
      </c>
      <c r="AM33" s="56">
        <v>0</v>
      </c>
      <c r="AN33" s="56">
        <v>3.3333333333333335</v>
      </c>
      <c r="AO33" s="56">
        <v>0</v>
      </c>
      <c r="AP33" s="56">
        <v>0</v>
      </c>
      <c r="AQ33" s="56">
        <v>0</v>
      </c>
      <c r="AR33" s="56">
        <v>14</v>
      </c>
      <c r="AS33" s="56">
        <v>0</v>
      </c>
      <c r="AT33" s="56">
        <v>20.666666666666668</v>
      </c>
      <c r="AU33" s="56">
        <v>0</v>
      </c>
      <c r="AV33" s="56">
        <v>0</v>
      </c>
      <c r="AW33" s="56">
        <v>0</v>
      </c>
      <c r="AX33" s="56">
        <v>0</v>
      </c>
      <c r="AY33" s="56">
        <v>0</v>
      </c>
      <c r="AZ33" s="56">
        <v>23.333333333333332</v>
      </c>
      <c r="BA33" s="56">
        <v>2</v>
      </c>
      <c r="BB33" s="56">
        <v>0</v>
      </c>
      <c r="BC33" s="56">
        <v>0</v>
      </c>
      <c r="BD33" s="56">
        <v>79</v>
      </c>
      <c r="BE33" s="56">
        <v>6.333333333333333</v>
      </c>
      <c r="BF33" s="56">
        <v>13</v>
      </c>
      <c r="BG33" s="56">
        <v>58</v>
      </c>
      <c r="BH33" s="56">
        <v>39.333333333333336</v>
      </c>
      <c r="BI33" s="56">
        <v>15</v>
      </c>
      <c r="BJ33" s="56">
        <v>18.666666666666668</v>
      </c>
      <c r="BK33" s="56">
        <v>0</v>
      </c>
      <c r="BL33" s="56">
        <v>0</v>
      </c>
      <c r="BM33" s="56">
        <v>0</v>
      </c>
      <c r="BN33" s="56">
        <v>0</v>
      </c>
      <c r="BO33" s="56">
        <v>35.333333333333336</v>
      </c>
      <c r="BP33" s="56">
        <v>0</v>
      </c>
      <c r="BQ33" s="56">
        <v>11.666666666666666</v>
      </c>
      <c r="BR33" s="56">
        <v>0</v>
      </c>
      <c r="BS33" s="56">
        <v>10.666666666666666</v>
      </c>
      <c r="BT33" s="56">
        <v>3.6666666666666665</v>
      </c>
      <c r="BU33" s="56">
        <v>0</v>
      </c>
      <c r="BV33" s="56">
        <v>7.666666666666667</v>
      </c>
      <c r="BW33" s="56">
        <v>4.666666666666667</v>
      </c>
      <c r="BX33" s="56">
        <v>2.6666666666666665</v>
      </c>
      <c r="BY33" s="56">
        <v>2</v>
      </c>
      <c r="BZ33" s="56">
        <v>0</v>
      </c>
      <c r="CA33" s="56">
        <v>0</v>
      </c>
      <c r="CB33" s="56">
        <v>2.3333333333333335</v>
      </c>
      <c r="CC33" s="57">
        <v>0</v>
      </c>
      <c r="CD33" s="57">
        <v>4.5161290322580643E-2</v>
      </c>
      <c r="CE33" s="57">
        <v>0</v>
      </c>
      <c r="CF33" s="57">
        <v>0</v>
      </c>
      <c r="CG33" s="57">
        <v>0</v>
      </c>
      <c r="CH33" s="57">
        <v>0</v>
      </c>
      <c r="CI33" s="57">
        <v>0</v>
      </c>
      <c r="CJ33" s="57">
        <v>0.3827956989247312</v>
      </c>
      <c r="CK33" s="57">
        <v>0</v>
      </c>
      <c r="CL33" s="57">
        <v>0</v>
      </c>
      <c r="CM33" s="57">
        <v>0</v>
      </c>
      <c r="CN33" s="57">
        <v>0</v>
      </c>
      <c r="CO33" s="57">
        <v>0.4258064516129032</v>
      </c>
      <c r="CP33" s="57">
        <v>0</v>
      </c>
      <c r="CQ33" s="57">
        <v>0</v>
      </c>
      <c r="CR33" s="58">
        <v>2.1505376344086021E-3</v>
      </c>
      <c r="CS33" s="58">
        <v>0</v>
      </c>
      <c r="CT33" s="58">
        <v>1.0752688172043012E-2</v>
      </c>
      <c r="CU33" s="58">
        <v>0</v>
      </c>
      <c r="CV33" s="58">
        <v>0</v>
      </c>
      <c r="CW33" s="58">
        <v>0</v>
      </c>
      <c r="CX33" s="58">
        <v>4.5161290322580643E-2</v>
      </c>
      <c r="CY33" s="58">
        <v>0</v>
      </c>
      <c r="CZ33" s="58">
        <v>6.6666666666666666E-2</v>
      </c>
      <c r="DA33" s="58">
        <v>0</v>
      </c>
      <c r="DB33" s="58">
        <v>0</v>
      </c>
      <c r="DC33" s="58">
        <v>0</v>
      </c>
      <c r="DD33" s="58">
        <v>0</v>
      </c>
      <c r="DE33" s="58">
        <v>0</v>
      </c>
      <c r="DF33" s="58">
        <v>7.5268817204301078E-2</v>
      </c>
      <c r="DG33" s="58">
        <v>6.4516129032258064E-3</v>
      </c>
      <c r="DH33" s="58">
        <v>0</v>
      </c>
      <c r="DI33" s="57">
        <v>0</v>
      </c>
      <c r="DJ33" s="57">
        <v>0.25483870967741934</v>
      </c>
      <c r="DK33" s="57">
        <v>2.0430107526881718E-2</v>
      </c>
      <c r="DL33" s="57">
        <v>4.1935483870967745E-2</v>
      </c>
      <c r="DM33" s="57">
        <v>0.18709677419354839</v>
      </c>
      <c r="DN33" s="57">
        <v>0.12688172043010754</v>
      </c>
      <c r="DO33" s="57">
        <v>4.8387096774193547E-2</v>
      </c>
      <c r="DP33" s="57">
        <v>6.0215053763440864E-2</v>
      </c>
      <c r="DQ33" s="57">
        <v>0</v>
      </c>
      <c r="DR33" s="57">
        <v>0</v>
      </c>
      <c r="DS33" s="57">
        <v>0</v>
      </c>
      <c r="DT33" s="57">
        <v>0</v>
      </c>
      <c r="DU33" s="57">
        <v>0.11397849462365592</v>
      </c>
      <c r="DV33" s="57">
        <v>0</v>
      </c>
      <c r="DW33" s="57">
        <v>3.7634408602150539E-2</v>
      </c>
      <c r="DX33" s="57">
        <v>0</v>
      </c>
      <c r="DY33" s="57">
        <v>3.4408602150537634E-2</v>
      </c>
      <c r="DZ33" s="57">
        <v>1.1827956989247311E-2</v>
      </c>
      <c r="EA33" s="57">
        <v>0</v>
      </c>
      <c r="EB33" s="57">
        <v>2.4731182795698924E-2</v>
      </c>
      <c r="EC33" s="57">
        <v>1.5053763440860216E-2</v>
      </c>
      <c r="ED33" s="57">
        <v>8.6021505376344086E-3</v>
      </c>
      <c r="EE33" s="57">
        <v>6.4516129032258064E-3</v>
      </c>
      <c r="EF33" s="57">
        <v>0</v>
      </c>
      <c r="EG33" s="57">
        <v>0</v>
      </c>
      <c r="EH33" s="57">
        <v>7.526881720430108E-3</v>
      </c>
      <c r="EI33" s="57">
        <v>198800</v>
      </c>
      <c r="EJ33" s="57">
        <v>1</v>
      </c>
      <c r="EK33" s="57">
        <v>1</v>
      </c>
      <c r="EL33" s="57">
        <v>120</v>
      </c>
      <c r="EM33" s="57">
        <v>5091</v>
      </c>
      <c r="EN33" s="57">
        <v>1691</v>
      </c>
      <c r="EO33" s="57">
        <v>39</v>
      </c>
      <c r="EP33" s="57">
        <v>3</v>
      </c>
      <c r="EQ33" s="57">
        <v>12</v>
      </c>
      <c r="ER33" s="57">
        <v>0</v>
      </c>
      <c r="ES33" s="57">
        <v>0</v>
      </c>
      <c r="ET33" s="57">
        <v>19</v>
      </c>
      <c r="EU33" s="57">
        <v>641.29032258064512</v>
      </c>
      <c r="EV33" s="57">
        <v>3.2258064516129032E-3</v>
      </c>
      <c r="EW33" s="57">
        <v>3.2258064516129032E-3</v>
      </c>
      <c r="EX33" s="57">
        <v>0.38709677419354838</v>
      </c>
      <c r="EY33" s="57">
        <v>16.42258064516129</v>
      </c>
      <c r="EZ33" s="57">
        <v>5.4548387096774196</v>
      </c>
      <c r="FA33" s="57">
        <v>0.12580645161290321</v>
      </c>
      <c r="FB33" s="57">
        <v>9.6774193548387101E-3</v>
      </c>
      <c r="FC33" s="57">
        <v>3.870967741935484E-2</v>
      </c>
      <c r="FD33" s="57">
        <v>0</v>
      </c>
      <c r="FE33" s="57">
        <v>0</v>
      </c>
      <c r="FF33" s="57">
        <v>6.1290322580645158E-2</v>
      </c>
      <c r="FG33" s="57">
        <v>0.33215478295030448</v>
      </c>
      <c r="FH33" s="57">
        <v>0.53424657534246578</v>
      </c>
      <c r="FI33" s="57">
        <v>4.1095890410958902E-2</v>
      </c>
      <c r="FJ33" s="57">
        <v>0.16438356164383561</v>
      </c>
      <c r="FK33" s="57">
        <v>0</v>
      </c>
      <c r="FL33" s="57">
        <v>0</v>
      </c>
      <c r="FM33" s="57">
        <v>0.26027397260273971</v>
      </c>
    </row>
    <row r="34" spans="1:169" ht="22.5" outlineLevel="1" x14ac:dyDescent="0.25">
      <c r="A34" s="44">
        <v>111964944</v>
      </c>
      <c r="B34" s="5" t="s">
        <v>34</v>
      </c>
      <c r="C34" s="59">
        <v>2507.1332651338917</v>
      </c>
      <c r="D34" s="81">
        <v>4040331.4624999999</v>
      </c>
      <c r="E34" s="41">
        <v>1639.6666666666665</v>
      </c>
      <c r="F34" s="54">
        <v>1058.6666666666667</v>
      </c>
      <c r="G34" s="54">
        <v>1011.6666666666666</v>
      </c>
      <c r="H34" s="54">
        <v>370.66666666666669</v>
      </c>
      <c r="I34" s="54">
        <v>47</v>
      </c>
      <c r="J34" s="54">
        <v>31.333333333333332</v>
      </c>
      <c r="K34" s="54">
        <v>310.66666666666669</v>
      </c>
      <c r="L34" s="54">
        <v>650.33333333333337</v>
      </c>
      <c r="M34" s="54">
        <v>97.666666666666671</v>
      </c>
      <c r="N34" s="54">
        <v>0.74067164179104483</v>
      </c>
      <c r="O34" s="54">
        <v>0.70778917910447758</v>
      </c>
      <c r="P34" s="54">
        <v>0.19868280359482646</v>
      </c>
      <c r="Q34" s="54">
        <v>3.2882462686567165E-2</v>
      </c>
      <c r="R34" s="54">
        <v>2.1921641791044777E-2</v>
      </c>
      <c r="S34" s="54">
        <v>2.4121642431429394E-2</v>
      </c>
      <c r="T34" s="54">
        <v>0.21735074626865675</v>
      </c>
      <c r="U34" s="54">
        <v>0.45499067164179108</v>
      </c>
      <c r="V34" s="54">
        <v>6.8330223880597021E-2</v>
      </c>
      <c r="W34" s="55">
        <v>271</v>
      </c>
      <c r="X34" s="55">
        <v>1.6666666666666667</v>
      </c>
      <c r="Y34" s="55">
        <v>9.6666666666666661</v>
      </c>
      <c r="Z34" s="55">
        <v>28.333333333333332</v>
      </c>
      <c r="AA34" s="56"/>
      <c r="AB34" s="56">
        <v>22</v>
      </c>
      <c r="AC34" s="56">
        <v>42.333333333333336</v>
      </c>
      <c r="AD34" s="56">
        <v>586</v>
      </c>
      <c r="AE34" s="56">
        <v>0</v>
      </c>
      <c r="AF34" s="56">
        <v>0</v>
      </c>
      <c r="AG34" s="56">
        <v>0</v>
      </c>
      <c r="AH34" s="56">
        <v>0</v>
      </c>
      <c r="AI34" s="56">
        <v>97.666666666666671</v>
      </c>
      <c r="AJ34" s="56">
        <v>0</v>
      </c>
      <c r="AK34" s="56">
        <v>0</v>
      </c>
      <c r="AL34" s="56">
        <v>11.333333333333334</v>
      </c>
      <c r="AM34" s="56">
        <v>0</v>
      </c>
      <c r="AN34" s="56">
        <v>87.333333333333329</v>
      </c>
      <c r="AO34" s="56">
        <v>0</v>
      </c>
      <c r="AP34" s="56">
        <v>0</v>
      </c>
      <c r="AQ34" s="56">
        <v>0</v>
      </c>
      <c r="AR34" s="56">
        <v>41.333333333333336</v>
      </c>
      <c r="AS34" s="56">
        <v>19.666666666666668</v>
      </c>
      <c r="AT34" s="56">
        <v>0</v>
      </c>
      <c r="AU34" s="56">
        <v>0</v>
      </c>
      <c r="AV34" s="56">
        <v>0</v>
      </c>
      <c r="AW34" s="56">
        <v>25.666666666666668</v>
      </c>
      <c r="AX34" s="56">
        <v>0</v>
      </c>
      <c r="AY34" s="56">
        <v>0</v>
      </c>
      <c r="AZ34" s="56">
        <v>58.666666666666664</v>
      </c>
      <c r="BA34" s="56">
        <v>26</v>
      </c>
      <c r="BB34" s="56">
        <v>0</v>
      </c>
      <c r="BC34" s="56">
        <v>78.666666666666671</v>
      </c>
      <c r="BD34" s="56">
        <v>315.33333333333331</v>
      </c>
      <c r="BE34" s="56">
        <v>27.333333333333332</v>
      </c>
      <c r="BF34" s="56">
        <v>0</v>
      </c>
      <c r="BG34" s="56">
        <v>165</v>
      </c>
      <c r="BH34" s="56">
        <v>279.66666666666669</v>
      </c>
      <c r="BI34" s="56">
        <v>130</v>
      </c>
      <c r="BJ34" s="56">
        <v>6</v>
      </c>
      <c r="BK34" s="56">
        <v>23.333333333333332</v>
      </c>
      <c r="BL34" s="56">
        <v>22.666666666666668</v>
      </c>
      <c r="BM34" s="56">
        <v>0</v>
      </c>
      <c r="BN34" s="56">
        <v>0</v>
      </c>
      <c r="BO34" s="56">
        <v>10.666666666666666</v>
      </c>
      <c r="BP34" s="56">
        <v>6.666666666666667</v>
      </c>
      <c r="BQ34" s="56">
        <v>40.666666666666664</v>
      </c>
      <c r="BR34" s="56">
        <v>24</v>
      </c>
      <c r="BS34" s="56">
        <v>22.666666666666668</v>
      </c>
      <c r="BT34" s="56">
        <v>5.333333333333333</v>
      </c>
      <c r="BU34" s="56">
        <v>40</v>
      </c>
      <c r="BV34" s="56">
        <v>0</v>
      </c>
      <c r="BW34" s="56">
        <v>9.3333333333333339</v>
      </c>
      <c r="BX34" s="56">
        <v>6.666666666666667</v>
      </c>
      <c r="BY34" s="56">
        <v>210.66666666666666</v>
      </c>
      <c r="BZ34" s="56">
        <v>0</v>
      </c>
      <c r="CA34" s="56">
        <v>0</v>
      </c>
      <c r="CB34" s="56">
        <v>4.666666666666667</v>
      </c>
      <c r="CC34" s="57">
        <v>0.18959888059701493</v>
      </c>
      <c r="CD34" s="57">
        <v>1.1660447761194031E-3</v>
      </c>
      <c r="CE34" s="57">
        <v>6.7630597014925369E-3</v>
      </c>
      <c r="CF34" s="57">
        <v>1.9822761194029852E-2</v>
      </c>
      <c r="CG34" s="57">
        <v>0</v>
      </c>
      <c r="CH34" s="57">
        <v>1.539179104477612E-2</v>
      </c>
      <c r="CI34" s="57">
        <v>2.9617537313432838E-2</v>
      </c>
      <c r="CJ34" s="57">
        <v>0.4099813432835821</v>
      </c>
      <c r="CK34" s="57">
        <v>0</v>
      </c>
      <c r="CL34" s="57">
        <v>0</v>
      </c>
      <c r="CM34" s="57">
        <v>0</v>
      </c>
      <c r="CN34" s="57">
        <v>0</v>
      </c>
      <c r="CO34" s="57">
        <v>6.8330223880597021E-2</v>
      </c>
      <c r="CP34" s="57">
        <v>0</v>
      </c>
      <c r="CQ34" s="57">
        <v>0</v>
      </c>
      <c r="CR34" s="58">
        <v>7.9291044776119406E-3</v>
      </c>
      <c r="CS34" s="58">
        <v>0</v>
      </c>
      <c r="CT34" s="58">
        <v>6.1100746268656719E-2</v>
      </c>
      <c r="CU34" s="58">
        <v>0</v>
      </c>
      <c r="CV34" s="58">
        <v>0</v>
      </c>
      <c r="CW34" s="58">
        <v>0</v>
      </c>
      <c r="CX34" s="58">
        <v>2.8917910447761198E-2</v>
      </c>
      <c r="CY34" s="58">
        <v>1.3759328358208957E-2</v>
      </c>
      <c r="CZ34" s="58">
        <v>0</v>
      </c>
      <c r="DA34" s="58">
        <v>0</v>
      </c>
      <c r="DB34" s="58">
        <v>0</v>
      </c>
      <c r="DC34" s="58">
        <v>1.7957089552238809E-2</v>
      </c>
      <c r="DD34" s="58">
        <v>0</v>
      </c>
      <c r="DE34" s="58">
        <v>0</v>
      </c>
      <c r="DF34" s="58">
        <v>4.1044776119402986E-2</v>
      </c>
      <c r="DG34" s="58">
        <v>1.8190298507462687E-2</v>
      </c>
      <c r="DH34" s="58">
        <v>0</v>
      </c>
      <c r="DI34" s="57">
        <v>5.5037313432835827E-2</v>
      </c>
      <c r="DJ34" s="57">
        <v>0.22061567164179105</v>
      </c>
      <c r="DK34" s="57">
        <v>1.9123134328358209E-2</v>
      </c>
      <c r="DL34" s="57">
        <v>0</v>
      </c>
      <c r="DM34" s="57">
        <v>0.11543843283582091</v>
      </c>
      <c r="DN34" s="57">
        <v>0.19566231343283585</v>
      </c>
      <c r="DO34" s="57">
        <v>9.0951492537313439E-2</v>
      </c>
      <c r="DP34" s="57">
        <v>4.1977611940298507E-3</v>
      </c>
      <c r="DQ34" s="57">
        <v>1.632462686567164E-2</v>
      </c>
      <c r="DR34" s="57">
        <v>1.5858208955223881E-2</v>
      </c>
      <c r="DS34" s="57">
        <v>0</v>
      </c>
      <c r="DT34" s="57">
        <v>0</v>
      </c>
      <c r="DU34" s="57">
        <v>7.462686567164179E-3</v>
      </c>
      <c r="DV34" s="57">
        <v>4.6641791044776124E-3</v>
      </c>
      <c r="DW34" s="57">
        <v>2.8451492537313432E-2</v>
      </c>
      <c r="DX34" s="57">
        <v>1.6791044776119403E-2</v>
      </c>
      <c r="DY34" s="57">
        <v>1.5858208955223881E-2</v>
      </c>
      <c r="DZ34" s="57">
        <v>3.7313432835820895E-3</v>
      </c>
      <c r="EA34" s="57">
        <v>2.7985074626865673E-2</v>
      </c>
      <c r="EB34" s="57">
        <v>0</v>
      </c>
      <c r="EC34" s="57">
        <v>6.5298507462686574E-3</v>
      </c>
      <c r="ED34" s="57">
        <v>4.6641791044776124E-3</v>
      </c>
      <c r="EE34" s="57">
        <v>0.14738805970149255</v>
      </c>
      <c r="EF34" s="57">
        <v>0</v>
      </c>
      <c r="EG34" s="57">
        <v>0</v>
      </c>
      <c r="EH34" s="57">
        <v>3.2649253731343287E-3</v>
      </c>
      <c r="EI34" s="57">
        <v>275081</v>
      </c>
      <c r="EJ34" s="57">
        <v>5</v>
      </c>
      <c r="EK34" s="57">
        <v>5</v>
      </c>
      <c r="EL34" s="57">
        <v>265</v>
      </c>
      <c r="EM34" s="57">
        <v>39195.5</v>
      </c>
      <c r="EN34" s="57">
        <v>24633.16</v>
      </c>
      <c r="EO34" s="57">
        <v>137</v>
      </c>
      <c r="EP34" s="57">
        <v>7</v>
      </c>
      <c r="EQ34" s="57">
        <v>25</v>
      </c>
      <c r="ER34" s="57">
        <v>1.25</v>
      </c>
      <c r="ES34" s="57">
        <v>0</v>
      </c>
      <c r="ET34" s="57">
        <v>110</v>
      </c>
      <c r="EU34" s="57">
        <v>192.45405783582092</v>
      </c>
      <c r="EV34" s="57">
        <v>3.4981343283582091E-3</v>
      </c>
      <c r="EW34" s="57">
        <v>3.4981343283582091E-3</v>
      </c>
      <c r="EX34" s="57">
        <v>0.18540111940298509</v>
      </c>
      <c r="EY34" s="57">
        <v>27.422224813432837</v>
      </c>
      <c r="EZ34" s="57">
        <v>17.234020522388061</v>
      </c>
      <c r="FA34" s="57">
        <v>9.5848880597014935E-2</v>
      </c>
      <c r="FB34" s="57">
        <v>4.8973880597014928E-3</v>
      </c>
      <c r="FC34" s="57">
        <v>1.7490671641791047E-2</v>
      </c>
      <c r="FD34" s="57">
        <v>8.7453358208955227E-4</v>
      </c>
      <c r="FE34" s="57">
        <v>0</v>
      </c>
      <c r="FF34" s="57">
        <v>7.6958955223880604E-2</v>
      </c>
      <c r="FG34" s="57">
        <v>0.6284690844612264</v>
      </c>
      <c r="FH34" s="57">
        <v>0.48884924174843891</v>
      </c>
      <c r="FI34" s="57">
        <v>2.4977698483496878E-2</v>
      </c>
      <c r="FJ34" s="57">
        <v>8.9206066012488844E-2</v>
      </c>
      <c r="FK34" s="57">
        <v>4.4603033006244425E-3</v>
      </c>
      <c r="FL34" s="57">
        <v>0</v>
      </c>
      <c r="FM34" s="57">
        <v>0.39250669045495096</v>
      </c>
    </row>
    <row r="35" spans="1:169" ht="22.5" outlineLevel="1" x14ac:dyDescent="0.25">
      <c r="A35" s="44">
        <v>290977720</v>
      </c>
      <c r="B35" s="5" t="s">
        <v>35</v>
      </c>
      <c r="C35" s="59">
        <v>2526.1179846011428</v>
      </c>
      <c r="D35" s="81">
        <v>2200801.23</v>
      </c>
      <c r="E35" s="41">
        <v>902.16666666666663</v>
      </c>
      <c r="F35" s="54">
        <v>561</v>
      </c>
      <c r="G35" s="54">
        <v>525.33333333333337</v>
      </c>
      <c r="H35" s="54">
        <v>136.66666666666666</v>
      </c>
      <c r="I35" s="54">
        <v>35.666666666666664</v>
      </c>
      <c r="J35" s="54">
        <v>15</v>
      </c>
      <c r="K35" s="54">
        <v>35.666666666666664</v>
      </c>
      <c r="L35" s="54">
        <v>423.66666666666669</v>
      </c>
      <c r="M35" s="54">
        <v>101.66666666666667</v>
      </c>
      <c r="N35" s="54">
        <v>0.80410893454371724</v>
      </c>
      <c r="O35" s="54">
        <v>0.75298614429049227</v>
      </c>
      <c r="P35" s="54">
        <v>0.1745045663185352</v>
      </c>
      <c r="Q35" s="54">
        <v>5.1122790253225033E-2</v>
      </c>
      <c r="R35" s="54">
        <v>2.150023889154324E-2</v>
      </c>
      <c r="S35" s="54">
        <v>2.8720026584649047E-2</v>
      </c>
      <c r="T35" s="54">
        <v>5.1122790253225033E-2</v>
      </c>
      <c r="U35" s="54">
        <v>0.60726230291447691</v>
      </c>
      <c r="V35" s="54">
        <v>0.1457238413760153</v>
      </c>
      <c r="W35" s="55">
        <v>0</v>
      </c>
      <c r="X35" s="55">
        <v>0</v>
      </c>
      <c r="Y35" s="55">
        <v>0</v>
      </c>
      <c r="Z35" s="55">
        <v>35.666666666666664</v>
      </c>
      <c r="AA35" s="56"/>
      <c r="AB35" s="56">
        <v>13.666666666666666</v>
      </c>
      <c r="AC35" s="56">
        <v>0</v>
      </c>
      <c r="AD35" s="56">
        <v>410</v>
      </c>
      <c r="AE35" s="56">
        <v>0</v>
      </c>
      <c r="AF35" s="56">
        <v>0</v>
      </c>
      <c r="AG35" s="56">
        <v>0</v>
      </c>
      <c r="AH35" s="56">
        <v>0</v>
      </c>
      <c r="AI35" s="56">
        <v>101.66666666666667</v>
      </c>
      <c r="AJ35" s="56">
        <v>0</v>
      </c>
      <c r="AK35" s="56">
        <v>0</v>
      </c>
      <c r="AL35" s="56">
        <v>0</v>
      </c>
      <c r="AM35" s="56">
        <v>0</v>
      </c>
      <c r="AN35" s="56">
        <v>78.666666666666671</v>
      </c>
      <c r="AO35" s="56">
        <v>0</v>
      </c>
      <c r="AP35" s="56">
        <v>0</v>
      </c>
      <c r="AQ35" s="56">
        <v>0</v>
      </c>
      <c r="AR35" s="56">
        <v>19.333333333333332</v>
      </c>
      <c r="AS35" s="56">
        <v>0</v>
      </c>
      <c r="AT35" s="56">
        <v>0</v>
      </c>
      <c r="AU35" s="56">
        <v>0</v>
      </c>
      <c r="AV35" s="56">
        <v>0</v>
      </c>
      <c r="AW35" s="56">
        <v>0</v>
      </c>
      <c r="AX35" s="56">
        <v>0</v>
      </c>
      <c r="AY35" s="56">
        <v>0</v>
      </c>
      <c r="AZ35" s="56">
        <v>29.333333333333332</v>
      </c>
      <c r="BA35" s="56">
        <v>0</v>
      </c>
      <c r="BB35" s="56">
        <v>0</v>
      </c>
      <c r="BC35" s="56">
        <v>10.666666666666666</v>
      </c>
      <c r="BD35" s="56">
        <v>94.333333333333329</v>
      </c>
      <c r="BE35" s="56">
        <v>39.666666666666664</v>
      </c>
      <c r="BF35" s="56">
        <v>7</v>
      </c>
      <c r="BG35" s="56">
        <v>89.333333333333329</v>
      </c>
      <c r="BH35" s="56">
        <v>118</v>
      </c>
      <c r="BI35" s="56">
        <v>162.66666666666666</v>
      </c>
      <c r="BJ35" s="56">
        <v>0</v>
      </c>
      <c r="BK35" s="56">
        <v>20</v>
      </c>
      <c r="BL35" s="56">
        <v>16</v>
      </c>
      <c r="BM35" s="56">
        <v>3.3333333333333335</v>
      </c>
      <c r="BN35" s="56">
        <v>0</v>
      </c>
      <c r="BO35" s="56">
        <v>0</v>
      </c>
      <c r="BP35" s="56">
        <v>0</v>
      </c>
      <c r="BQ35" s="56">
        <v>5.333333333333333</v>
      </c>
      <c r="BR35" s="56">
        <v>8.6666666666666661</v>
      </c>
      <c r="BS35" s="56">
        <v>26.666666666666668</v>
      </c>
      <c r="BT35" s="56">
        <v>0</v>
      </c>
      <c r="BU35" s="56">
        <v>15.333333333333334</v>
      </c>
      <c r="BV35" s="56">
        <v>0</v>
      </c>
      <c r="BW35" s="56">
        <v>0</v>
      </c>
      <c r="BX35" s="56">
        <v>0</v>
      </c>
      <c r="BY35" s="56">
        <v>80.666666666666671</v>
      </c>
      <c r="BZ35" s="56">
        <v>0</v>
      </c>
      <c r="CA35" s="56">
        <v>0</v>
      </c>
      <c r="CB35" s="56">
        <v>0</v>
      </c>
      <c r="CC35" s="57">
        <v>0</v>
      </c>
      <c r="CD35" s="57">
        <v>0</v>
      </c>
      <c r="CE35" s="57">
        <v>0</v>
      </c>
      <c r="CF35" s="57">
        <v>5.1122790253225033E-2</v>
      </c>
      <c r="CG35" s="57">
        <v>0</v>
      </c>
      <c r="CH35" s="57">
        <v>1.9589106545628284E-2</v>
      </c>
      <c r="CI35" s="57">
        <v>0</v>
      </c>
      <c r="CJ35" s="57">
        <v>0.58767319636884863</v>
      </c>
      <c r="CK35" s="57">
        <v>0</v>
      </c>
      <c r="CL35" s="57">
        <v>0</v>
      </c>
      <c r="CM35" s="57">
        <v>0</v>
      </c>
      <c r="CN35" s="57">
        <v>0</v>
      </c>
      <c r="CO35" s="57">
        <v>0.1457238413760153</v>
      </c>
      <c r="CP35" s="57">
        <v>0</v>
      </c>
      <c r="CQ35" s="57">
        <v>0</v>
      </c>
      <c r="CR35" s="58">
        <v>0</v>
      </c>
      <c r="CS35" s="58">
        <v>0</v>
      </c>
      <c r="CT35" s="58">
        <v>0.11275680840898233</v>
      </c>
      <c r="CU35" s="58">
        <v>0</v>
      </c>
      <c r="CV35" s="58">
        <v>0</v>
      </c>
      <c r="CW35" s="58">
        <v>0</v>
      </c>
      <c r="CX35" s="58">
        <v>2.771141901576684E-2</v>
      </c>
      <c r="CY35" s="58">
        <v>0</v>
      </c>
      <c r="CZ35" s="58">
        <v>0</v>
      </c>
      <c r="DA35" s="58">
        <v>0</v>
      </c>
      <c r="DB35" s="58">
        <v>0</v>
      </c>
      <c r="DC35" s="58">
        <v>0</v>
      </c>
      <c r="DD35" s="58">
        <v>0</v>
      </c>
      <c r="DE35" s="58">
        <v>0</v>
      </c>
      <c r="DF35" s="58">
        <v>4.2044911610129E-2</v>
      </c>
      <c r="DG35" s="58">
        <v>0</v>
      </c>
      <c r="DH35" s="58">
        <v>0</v>
      </c>
      <c r="DI35" s="57">
        <v>1.5289058767319636E-2</v>
      </c>
      <c r="DJ35" s="57">
        <v>0.13521261347348304</v>
      </c>
      <c r="DK35" s="57">
        <v>5.6856187290969896E-2</v>
      </c>
      <c r="DL35" s="57">
        <v>1.0033444816053512E-2</v>
      </c>
      <c r="DM35" s="57">
        <v>0.12804586717630195</v>
      </c>
      <c r="DN35" s="57">
        <v>0.1691352126134735</v>
      </c>
      <c r="DO35" s="57">
        <v>0.23315814620162445</v>
      </c>
      <c r="DP35" s="57">
        <v>0</v>
      </c>
      <c r="DQ35" s="57">
        <v>2.866698518872432E-2</v>
      </c>
      <c r="DR35" s="57">
        <v>2.2933588150979456E-2</v>
      </c>
      <c r="DS35" s="57">
        <v>4.7778308647873869E-3</v>
      </c>
      <c r="DT35" s="57">
        <v>0</v>
      </c>
      <c r="DU35" s="57">
        <v>0</v>
      </c>
      <c r="DV35" s="57">
        <v>0</v>
      </c>
      <c r="DW35" s="57">
        <v>7.6445293836598181E-3</v>
      </c>
      <c r="DX35" s="57">
        <v>1.2422360248447204E-2</v>
      </c>
      <c r="DY35" s="57">
        <v>3.8222646918299095E-2</v>
      </c>
      <c r="DZ35" s="57">
        <v>0</v>
      </c>
      <c r="EA35" s="57">
        <v>2.197802197802198E-2</v>
      </c>
      <c r="EB35" s="57">
        <v>0</v>
      </c>
      <c r="EC35" s="57">
        <v>0</v>
      </c>
      <c r="ED35" s="57">
        <v>0</v>
      </c>
      <c r="EE35" s="57">
        <v>0.11562350692785477</v>
      </c>
      <c r="EF35" s="57">
        <v>0</v>
      </c>
      <c r="EG35" s="57">
        <v>0</v>
      </c>
      <c r="EH35" s="57">
        <v>0</v>
      </c>
      <c r="EI35" s="57">
        <v>797551</v>
      </c>
      <c r="EJ35" s="57">
        <v>2</v>
      </c>
      <c r="EK35" s="57">
        <v>2</v>
      </c>
      <c r="EL35" s="57">
        <v>300</v>
      </c>
      <c r="EM35" s="57">
        <v>22897.23</v>
      </c>
      <c r="EN35" s="57">
        <v>13900.24</v>
      </c>
      <c r="EO35" s="57">
        <v>64</v>
      </c>
      <c r="EP35" s="57">
        <v>4</v>
      </c>
      <c r="EQ35" s="57">
        <v>18.4999</v>
      </c>
      <c r="ER35" s="57">
        <v>0</v>
      </c>
      <c r="ES35" s="57">
        <v>0</v>
      </c>
      <c r="ET35" s="57">
        <v>78</v>
      </c>
      <c r="EU35" s="57">
        <v>1143.1691352126136</v>
      </c>
      <c r="EV35" s="57">
        <v>2.866698518872432E-3</v>
      </c>
      <c r="EW35" s="57">
        <v>2.866698518872432E-3</v>
      </c>
      <c r="EX35" s="57">
        <v>0.43000477783086483</v>
      </c>
      <c r="EY35" s="57">
        <v>32.819727663640705</v>
      </c>
      <c r="EZ35" s="57">
        <v>19.923898709985668</v>
      </c>
      <c r="FA35" s="57">
        <v>9.1734352603917824E-2</v>
      </c>
      <c r="FB35" s="57">
        <v>5.733397037744864E-3</v>
      </c>
      <c r="FC35" s="57">
        <v>2.6516817964644054E-2</v>
      </c>
      <c r="FD35" s="57">
        <v>0</v>
      </c>
      <c r="FE35" s="57">
        <v>0</v>
      </c>
      <c r="FF35" s="57">
        <v>0.11180124223602485</v>
      </c>
      <c r="FG35" s="57">
        <v>0.6070708116221919</v>
      </c>
      <c r="FH35" s="57">
        <v>0.38905798726929319</v>
      </c>
      <c r="FI35" s="57">
        <v>2.4316124204330825E-2</v>
      </c>
      <c r="FJ35" s="57">
        <v>0.11246146654192496</v>
      </c>
      <c r="FK35" s="57">
        <v>0</v>
      </c>
      <c r="FL35" s="57">
        <v>0</v>
      </c>
      <c r="FM35" s="57">
        <v>0.47416442198445108</v>
      </c>
    </row>
    <row r="36" spans="1:169" ht="33.75" outlineLevel="1" x14ac:dyDescent="0.25">
      <c r="A36" s="44">
        <v>191176774</v>
      </c>
      <c r="B36" s="5" t="s">
        <v>36</v>
      </c>
      <c r="C36" s="59">
        <v>3290.8768546237075</v>
      </c>
      <c r="D36" s="81">
        <v>1366869.5825</v>
      </c>
      <c r="E36" s="41">
        <v>425.16666666666669</v>
      </c>
      <c r="F36" s="54">
        <v>275</v>
      </c>
      <c r="G36" s="54">
        <v>275</v>
      </c>
      <c r="H36" s="54">
        <v>122.66666666666667</v>
      </c>
      <c r="I36" s="54">
        <v>0</v>
      </c>
      <c r="J36" s="54">
        <v>0</v>
      </c>
      <c r="K36" s="54">
        <v>21.333333333333332</v>
      </c>
      <c r="L36" s="54">
        <v>106</v>
      </c>
      <c r="M36" s="54">
        <v>147.66666666666666</v>
      </c>
      <c r="N36" s="54">
        <v>0.69153394803017598</v>
      </c>
      <c r="O36" s="54">
        <v>0.69153394803017598</v>
      </c>
      <c r="P36" s="54">
        <v>0.25216281094897064</v>
      </c>
      <c r="Q36" s="54">
        <v>0</v>
      </c>
      <c r="R36" s="54">
        <v>0</v>
      </c>
      <c r="S36" s="54">
        <v>0</v>
      </c>
      <c r="T36" s="54">
        <v>5.3646269907795467E-2</v>
      </c>
      <c r="U36" s="54">
        <v>0.26655490360435874</v>
      </c>
      <c r="V36" s="54">
        <v>0.37133277451802177</v>
      </c>
      <c r="W36" s="55">
        <v>0</v>
      </c>
      <c r="X36" s="55">
        <v>10</v>
      </c>
      <c r="Y36" s="55">
        <v>0</v>
      </c>
      <c r="Z36" s="55">
        <v>11.333333333333334</v>
      </c>
      <c r="AA36" s="56"/>
      <c r="AB36" s="56">
        <v>0</v>
      </c>
      <c r="AC36" s="56">
        <v>5.666666666666667</v>
      </c>
      <c r="AD36" s="56">
        <v>100.33333333333333</v>
      </c>
      <c r="AE36" s="56">
        <v>0</v>
      </c>
      <c r="AF36" s="56">
        <v>0</v>
      </c>
      <c r="AG36" s="56">
        <v>0</v>
      </c>
      <c r="AH36" s="56">
        <v>0</v>
      </c>
      <c r="AI36" s="56">
        <v>147.66666666666666</v>
      </c>
      <c r="AJ36" s="56">
        <v>0</v>
      </c>
      <c r="AK36" s="56">
        <v>0</v>
      </c>
      <c r="AL36" s="56">
        <v>3.3333333333333335</v>
      </c>
      <c r="AM36" s="56">
        <v>0</v>
      </c>
      <c r="AN36" s="56">
        <v>24</v>
      </c>
      <c r="AO36" s="56">
        <v>0</v>
      </c>
      <c r="AP36" s="56">
        <v>12</v>
      </c>
      <c r="AQ36" s="56">
        <v>0</v>
      </c>
      <c r="AR36" s="56">
        <v>0</v>
      </c>
      <c r="AS36" s="56">
        <v>0</v>
      </c>
      <c r="AT36" s="56">
        <v>0</v>
      </c>
      <c r="AU36" s="56">
        <v>0</v>
      </c>
      <c r="AV36" s="56">
        <v>0</v>
      </c>
      <c r="AW36" s="56">
        <v>0</v>
      </c>
      <c r="AX36" s="56">
        <v>0</v>
      </c>
      <c r="AY36" s="56">
        <v>0</v>
      </c>
      <c r="AZ36" s="56">
        <v>44</v>
      </c>
      <c r="BA36" s="56">
        <v>0</v>
      </c>
      <c r="BB36" s="56">
        <v>2</v>
      </c>
      <c r="BC36" s="56">
        <v>0</v>
      </c>
      <c r="BD36" s="56">
        <v>91</v>
      </c>
      <c r="BE36" s="56">
        <v>0</v>
      </c>
      <c r="BF36" s="56">
        <v>65.333333333333329</v>
      </c>
      <c r="BG36" s="56">
        <v>14.666666666666666</v>
      </c>
      <c r="BH36" s="56">
        <v>33.333333333333336</v>
      </c>
      <c r="BI36" s="56">
        <v>40.333333333333336</v>
      </c>
      <c r="BJ36" s="56">
        <v>4.333333333333333</v>
      </c>
      <c r="BK36" s="56">
        <v>2.6666666666666665</v>
      </c>
      <c r="BL36" s="56">
        <v>14</v>
      </c>
      <c r="BM36" s="56">
        <v>0</v>
      </c>
      <c r="BN36" s="56">
        <v>9.3333333333333339</v>
      </c>
      <c r="BO36" s="56">
        <v>0</v>
      </c>
      <c r="BP36" s="56">
        <v>0</v>
      </c>
      <c r="BQ36" s="56">
        <v>12</v>
      </c>
      <c r="BR36" s="56">
        <v>7.333333333333333</v>
      </c>
      <c r="BS36" s="56">
        <v>55.333333333333336</v>
      </c>
      <c r="BT36" s="56">
        <v>9.3333333333333339</v>
      </c>
      <c r="BU36" s="56">
        <v>0</v>
      </c>
      <c r="BV36" s="56">
        <v>0</v>
      </c>
      <c r="BW36" s="56">
        <v>26</v>
      </c>
      <c r="BX36" s="56">
        <v>4</v>
      </c>
      <c r="BY36" s="56">
        <v>8.6666666666666661</v>
      </c>
      <c r="BZ36" s="56">
        <v>0</v>
      </c>
      <c r="CA36" s="56">
        <v>0</v>
      </c>
      <c r="CB36" s="56">
        <v>0</v>
      </c>
      <c r="CC36" s="57">
        <v>0</v>
      </c>
      <c r="CD36" s="57">
        <v>2.5146689019279127E-2</v>
      </c>
      <c r="CE36" s="57">
        <v>0</v>
      </c>
      <c r="CF36" s="57">
        <v>2.8499580888516344E-2</v>
      </c>
      <c r="CG36" s="57">
        <v>0</v>
      </c>
      <c r="CH36" s="57">
        <v>0</v>
      </c>
      <c r="CI36" s="57">
        <v>1.4249790444258172E-2</v>
      </c>
      <c r="CJ36" s="57">
        <v>0.25230511316010057</v>
      </c>
      <c r="CK36" s="57">
        <v>0</v>
      </c>
      <c r="CL36" s="57">
        <v>0</v>
      </c>
      <c r="CM36" s="57">
        <v>0</v>
      </c>
      <c r="CN36" s="57">
        <v>0</v>
      </c>
      <c r="CO36" s="57">
        <v>0.37133277451802177</v>
      </c>
      <c r="CP36" s="57">
        <v>0</v>
      </c>
      <c r="CQ36" s="57">
        <v>0</v>
      </c>
      <c r="CR36" s="58">
        <v>8.3822296730930428E-3</v>
      </c>
      <c r="CS36" s="58">
        <v>0</v>
      </c>
      <c r="CT36" s="58">
        <v>6.0352053646269908E-2</v>
      </c>
      <c r="CU36" s="58">
        <v>0</v>
      </c>
      <c r="CV36" s="58">
        <v>3.0176026823134954E-2</v>
      </c>
      <c r="CW36" s="58">
        <v>0</v>
      </c>
      <c r="CX36" s="58">
        <v>0</v>
      </c>
      <c r="CY36" s="58">
        <v>0</v>
      </c>
      <c r="CZ36" s="58">
        <v>0</v>
      </c>
      <c r="DA36" s="58">
        <v>0</v>
      </c>
      <c r="DB36" s="58">
        <v>0</v>
      </c>
      <c r="DC36" s="58">
        <v>0</v>
      </c>
      <c r="DD36" s="58">
        <v>0</v>
      </c>
      <c r="DE36" s="58">
        <v>0</v>
      </c>
      <c r="DF36" s="58">
        <v>0.11064543168482815</v>
      </c>
      <c r="DG36" s="58">
        <v>0</v>
      </c>
      <c r="DH36" s="58">
        <v>5.0293378038558257E-3</v>
      </c>
      <c r="DI36" s="57">
        <v>0</v>
      </c>
      <c r="DJ36" s="57">
        <v>0.22883487007544007</v>
      </c>
      <c r="DK36" s="57">
        <v>0</v>
      </c>
      <c r="DL36" s="57">
        <v>0.16429170159262363</v>
      </c>
      <c r="DM36" s="57">
        <v>3.6881810561609385E-2</v>
      </c>
      <c r="DN36" s="57">
        <v>8.3822296730930432E-2</v>
      </c>
      <c r="DO36" s="57">
        <v>0.10142497904442582</v>
      </c>
      <c r="DP36" s="57">
        <v>1.0896898575020955E-2</v>
      </c>
      <c r="DQ36" s="57">
        <v>6.7057837384744334E-3</v>
      </c>
      <c r="DR36" s="57">
        <v>3.5205364626990775E-2</v>
      </c>
      <c r="DS36" s="57">
        <v>0</v>
      </c>
      <c r="DT36" s="57">
        <v>2.347024308466052E-2</v>
      </c>
      <c r="DU36" s="57">
        <v>0</v>
      </c>
      <c r="DV36" s="57">
        <v>0</v>
      </c>
      <c r="DW36" s="57">
        <v>3.0176026823134954E-2</v>
      </c>
      <c r="DX36" s="57">
        <v>1.8440905280804692E-2</v>
      </c>
      <c r="DY36" s="57">
        <v>0.1391450125733445</v>
      </c>
      <c r="DZ36" s="57">
        <v>2.347024308466052E-2</v>
      </c>
      <c r="EA36" s="57">
        <v>0</v>
      </c>
      <c r="EB36" s="57">
        <v>0</v>
      </c>
      <c r="EC36" s="57">
        <v>6.5381391450125725E-2</v>
      </c>
      <c r="ED36" s="57">
        <v>1.0058675607711651E-2</v>
      </c>
      <c r="EE36" s="57">
        <v>2.179379715004191E-2</v>
      </c>
      <c r="EF36" s="57">
        <v>0</v>
      </c>
      <c r="EG36" s="57">
        <v>0</v>
      </c>
      <c r="EH36" s="57">
        <v>0</v>
      </c>
      <c r="EI36" s="57">
        <v>151000</v>
      </c>
      <c r="EJ36" s="57">
        <v>2</v>
      </c>
      <c r="EK36" s="57">
        <v>2</v>
      </c>
      <c r="EL36" s="57">
        <v>243</v>
      </c>
      <c r="EM36" s="57">
        <v>23282.97</v>
      </c>
      <c r="EN36" s="57">
        <v>10280.73</v>
      </c>
      <c r="EO36" s="57">
        <v>52</v>
      </c>
      <c r="EP36" s="57">
        <v>4</v>
      </c>
      <c r="EQ36" s="57">
        <v>31.5</v>
      </c>
      <c r="ER36" s="57">
        <v>0</v>
      </c>
      <c r="ES36" s="57">
        <v>0</v>
      </c>
      <c r="ET36" s="57">
        <v>38.5</v>
      </c>
      <c r="EU36" s="57">
        <v>379.71500419111482</v>
      </c>
      <c r="EV36" s="57">
        <v>5.0293378038558257E-3</v>
      </c>
      <c r="EW36" s="57">
        <v>5.0293378038558257E-3</v>
      </c>
      <c r="EX36" s="57">
        <v>0.6110645431684828</v>
      </c>
      <c r="EY36" s="57">
        <v>58.548960603520534</v>
      </c>
      <c r="EZ36" s="57">
        <v>25.852632020117348</v>
      </c>
      <c r="FA36" s="57">
        <v>0.13076278290025145</v>
      </c>
      <c r="FB36" s="57">
        <v>1.0058675607711651E-2</v>
      </c>
      <c r="FC36" s="57">
        <v>7.9212070410729252E-2</v>
      </c>
      <c r="FD36" s="57">
        <v>0</v>
      </c>
      <c r="FE36" s="57">
        <v>0</v>
      </c>
      <c r="FF36" s="57">
        <v>9.6814752724224643E-2</v>
      </c>
      <c r="FG36" s="57">
        <v>0.44155578089908631</v>
      </c>
      <c r="FH36" s="57">
        <v>0.41269841269841268</v>
      </c>
      <c r="FI36" s="57">
        <v>3.1746031746031744E-2</v>
      </c>
      <c r="FJ36" s="57">
        <v>0.25</v>
      </c>
      <c r="FK36" s="57">
        <v>0</v>
      </c>
      <c r="FL36" s="57">
        <v>0</v>
      </c>
      <c r="FM36" s="57">
        <v>0.30555555555555558</v>
      </c>
    </row>
    <row r="37" spans="1:169" ht="22.5" outlineLevel="1" x14ac:dyDescent="0.25">
      <c r="A37" s="44">
        <v>111963995</v>
      </c>
      <c r="B37" s="5" t="s">
        <v>37</v>
      </c>
      <c r="C37" s="59">
        <v>2381.8005866980106</v>
      </c>
      <c r="D37" s="81">
        <v>2889520.4525000001</v>
      </c>
      <c r="E37" s="41">
        <v>1271.25</v>
      </c>
      <c r="F37" s="54">
        <v>765</v>
      </c>
      <c r="G37" s="54">
        <v>765</v>
      </c>
      <c r="H37" s="54">
        <v>239.33333333333334</v>
      </c>
      <c r="I37" s="54">
        <v>0</v>
      </c>
      <c r="J37" s="54">
        <v>0</v>
      </c>
      <c r="K37" s="54">
        <v>79.666666666666671</v>
      </c>
      <c r="L37" s="54">
        <v>506.33333333333331</v>
      </c>
      <c r="M37" s="54">
        <v>179</v>
      </c>
      <c r="N37" s="54">
        <v>0.76169930302024558</v>
      </c>
      <c r="O37" s="54">
        <v>0.76169930302024558</v>
      </c>
      <c r="P37" s="54">
        <v>0.26639519874660861</v>
      </c>
      <c r="Q37" s="54">
        <v>0</v>
      </c>
      <c r="R37" s="54">
        <v>0</v>
      </c>
      <c r="S37" s="54">
        <v>0</v>
      </c>
      <c r="T37" s="54">
        <v>7.9322933952870892E-2</v>
      </c>
      <c r="U37" s="54">
        <v>0.50414868901427146</v>
      </c>
      <c r="V37" s="54">
        <v>0.17822768005310322</v>
      </c>
      <c r="W37" s="55">
        <v>76.333333333333329</v>
      </c>
      <c r="X37" s="55">
        <v>0</v>
      </c>
      <c r="Y37" s="55">
        <v>0</v>
      </c>
      <c r="Z37" s="55">
        <v>3.3333333333333335</v>
      </c>
      <c r="AA37" s="56"/>
      <c r="AB37" s="56">
        <v>63.333333333333336</v>
      </c>
      <c r="AC37" s="56">
        <v>0</v>
      </c>
      <c r="AD37" s="56">
        <v>443</v>
      </c>
      <c r="AE37" s="56">
        <v>0</v>
      </c>
      <c r="AF37" s="56">
        <v>0</v>
      </c>
      <c r="AG37" s="56">
        <v>0</v>
      </c>
      <c r="AH37" s="56">
        <v>0</v>
      </c>
      <c r="AI37" s="56">
        <v>179</v>
      </c>
      <c r="AJ37" s="56">
        <v>0</v>
      </c>
      <c r="AK37" s="56">
        <v>0</v>
      </c>
      <c r="AL37" s="56">
        <v>17.333333333333332</v>
      </c>
      <c r="AM37" s="56">
        <v>4</v>
      </c>
      <c r="AN37" s="56">
        <v>162.66666666666666</v>
      </c>
      <c r="AO37" s="56">
        <v>0</v>
      </c>
      <c r="AP37" s="56">
        <v>0</v>
      </c>
      <c r="AQ37" s="56">
        <v>0</v>
      </c>
      <c r="AR37" s="56">
        <v>0</v>
      </c>
      <c r="AS37" s="56">
        <v>0</v>
      </c>
      <c r="AT37" s="56">
        <v>0</v>
      </c>
      <c r="AU37" s="56">
        <v>8</v>
      </c>
      <c r="AV37" s="56">
        <v>0</v>
      </c>
      <c r="AW37" s="56">
        <v>0</v>
      </c>
      <c r="AX37" s="56">
        <v>0</v>
      </c>
      <c r="AY37" s="56">
        <v>0</v>
      </c>
      <c r="AZ37" s="56">
        <v>58.333333333333336</v>
      </c>
      <c r="BA37" s="56">
        <v>12.333333333333334</v>
      </c>
      <c r="BB37" s="56">
        <v>0</v>
      </c>
      <c r="BC37" s="56">
        <v>26</v>
      </c>
      <c r="BD37" s="56">
        <v>134</v>
      </c>
      <c r="BE37" s="56">
        <v>22</v>
      </c>
      <c r="BF37" s="56">
        <v>40.666666666666664</v>
      </c>
      <c r="BG37" s="56">
        <v>137.33333333333334</v>
      </c>
      <c r="BH37" s="56">
        <v>172</v>
      </c>
      <c r="BI37" s="56">
        <v>187.33333333333334</v>
      </c>
      <c r="BJ37" s="56">
        <v>0</v>
      </c>
      <c r="BK37" s="56">
        <v>6.666666666666667</v>
      </c>
      <c r="BL37" s="56">
        <v>0</v>
      </c>
      <c r="BM37" s="56">
        <v>30.666666666666668</v>
      </c>
      <c r="BN37" s="56">
        <v>0</v>
      </c>
      <c r="BO37" s="56">
        <v>8.3333333333333339</v>
      </c>
      <c r="BP37" s="56">
        <v>0</v>
      </c>
      <c r="BQ37" s="56">
        <v>11</v>
      </c>
      <c r="BR37" s="56">
        <v>0</v>
      </c>
      <c r="BS37" s="56">
        <v>61.333333333333336</v>
      </c>
      <c r="BT37" s="56">
        <v>33.666666666666664</v>
      </c>
      <c r="BU37" s="56">
        <v>74</v>
      </c>
      <c r="BV37" s="56">
        <v>0</v>
      </c>
      <c r="BW37" s="56">
        <v>0</v>
      </c>
      <c r="BX37" s="56">
        <v>11.333333333333334</v>
      </c>
      <c r="BY37" s="56">
        <v>45.333333333333336</v>
      </c>
      <c r="BZ37" s="56">
        <v>0</v>
      </c>
      <c r="CA37" s="56">
        <v>0</v>
      </c>
      <c r="CB37" s="56">
        <v>2.6666666666666665</v>
      </c>
      <c r="CC37" s="57">
        <v>7.6003982741453688E-2</v>
      </c>
      <c r="CD37" s="57">
        <v>0</v>
      </c>
      <c r="CE37" s="57">
        <v>0</v>
      </c>
      <c r="CF37" s="57">
        <v>3.318951211417192E-3</v>
      </c>
      <c r="CG37" s="57">
        <v>0</v>
      </c>
      <c r="CH37" s="57">
        <v>6.3060073016926649E-2</v>
      </c>
      <c r="CI37" s="57">
        <v>0</v>
      </c>
      <c r="CJ37" s="57">
        <v>0.44108861599734484</v>
      </c>
      <c r="CK37" s="57">
        <v>0</v>
      </c>
      <c r="CL37" s="57">
        <v>0</v>
      </c>
      <c r="CM37" s="57">
        <v>0</v>
      </c>
      <c r="CN37" s="57">
        <v>0</v>
      </c>
      <c r="CO37" s="57">
        <v>0.17822768005310322</v>
      </c>
      <c r="CP37" s="57">
        <v>0</v>
      </c>
      <c r="CQ37" s="57">
        <v>0</v>
      </c>
      <c r="CR37" s="58">
        <v>1.7258546299369397E-2</v>
      </c>
      <c r="CS37" s="58">
        <v>3.9827414537006306E-3</v>
      </c>
      <c r="CT37" s="58">
        <v>0.16196481911715896</v>
      </c>
      <c r="CU37" s="58">
        <v>0</v>
      </c>
      <c r="CV37" s="58">
        <v>0</v>
      </c>
      <c r="CW37" s="58">
        <v>0</v>
      </c>
      <c r="CX37" s="58">
        <v>0</v>
      </c>
      <c r="CY37" s="58">
        <v>0</v>
      </c>
      <c r="CZ37" s="58">
        <v>0</v>
      </c>
      <c r="DA37" s="58">
        <v>7.9654829074012612E-3</v>
      </c>
      <c r="DB37" s="58">
        <v>0</v>
      </c>
      <c r="DC37" s="58">
        <v>0</v>
      </c>
      <c r="DD37" s="58">
        <v>0</v>
      </c>
      <c r="DE37" s="58">
        <v>0</v>
      </c>
      <c r="DF37" s="58">
        <v>5.8081646199800864E-2</v>
      </c>
      <c r="DG37" s="58">
        <v>1.228011948224361E-2</v>
      </c>
      <c r="DH37" s="58">
        <v>0</v>
      </c>
      <c r="DI37" s="57">
        <v>2.5887819449054099E-2</v>
      </c>
      <c r="DJ37" s="57">
        <v>0.13342183869897112</v>
      </c>
      <c r="DK37" s="57">
        <v>2.1905077995353468E-2</v>
      </c>
      <c r="DL37" s="57">
        <v>4.049120477928974E-2</v>
      </c>
      <c r="DM37" s="57">
        <v>0.13674078991038832</v>
      </c>
      <c r="DN37" s="57">
        <v>0.1712578825091271</v>
      </c>
      <c r="DO37" s="57">
        <v>0.18652505808164621</v>
      </c>
      <c r="DP37" s="57">
        <v>0</v>
      </c>
      <c r="DQ37" s="57">
        <v>6.637902422834384E-3</v>
      </c>
      <c r="DR37" s="57">
        <v>0</v>
      </c>
      <c r="DS37" s="57">
        <v>3.0534351145038167E-2</v>
      </c>
      <c r="DT37" s="57">
        <v>0</v>
      </c>
      <c r="DU37" s="57">
        <v>8.2973780285429798E-3</v>
      </c>
      <c r="DV37" s="57">
        <v>0</v>
      </c>
      <c r="DW37" s="57">
        <v>1.0952538997676734E-2</v>
      </c>
      <c r="DX37" s="57">
        <v>0</v>
      </c>
      <c r="DY37" s="57">
        <v>6.1068702290076333E-2</v>
      </c>
      <c r="DZ37" s="57">
        <v>3.352140723531364E-2</v>
      </c>
      <c r="EA37" s="57">
        <v>7.3680716893461659E-2</v>
      </c>
      <c r="EB37" s="57">
        <v>0</v>
      </c>
      <c r="EC37" s="57">
        <v>0</v>
      </c>
      <c r="ED37" s="57">
        <v>1.1284434118818453E-2</v>
      </c>
      <c r="EE37" s="57">
        <v>4.5137736475273811E-2</v>
      </c>
      <c r="EF37" s="57">
        <v>0</v>
      </c>
      <c r="EG37" s="57">
        <v>0</v>
      </c>
      <c r="EH37" s="57">
        <v>2.6551609691337534E-3</v>
      </c>
      <c r="EI37" s="57">
        <v>483816.33</v>
      </c>
      <c r="EJ37" s="57">
        <v>2</v>
      </c>
      <c r="EK37" s="57">
        <v>1</v>
      </c>
      <c r="EL37" s="57">
        <v>1182</v>
      </c>
      <c r="EM37" s="57">
        <v>50376.35</v>
      </c>
      <c r="EN37" s="57">
        <v>23926.240000000002</v>
      </c>
      <c r="EO37" s="57">
        <v>97</v>
      </c>
      <c r="EP37" s="57">
        <v>10</v>
      </c>
      <c r="EQ37" s="57">
        <v>12</v>
      </c>
      <c r="ER37" s="57">
        <v>0</v>
      </c>
      <c r="ES37" s="57">
        <v>2</v>
      </c>
      <c r="ET37" s="57">
        <v>49</v>
      </c>
      <c r="EU37" s="57">
        <v>481.72883836707598</v>
      </c>
      <c r="EV37" s="57">
        <v>1.9913707268503153E-3</v>
      </c>
      <c r="EW37" s="57">
        <v>9.9568536342515765E-4</v>
      </c>
      <c r="EX37" s="57">
        <v>1.1769000995685364</v>
      </c>
      <c r="EY37" s="57">
        <v>50.158994357782937</v>
      </c>
      <c r="EZ37" s="57">
        <v>23.823006969797543</v>
      </c>
      <c r="FA37" s="57">
        <v>9.6581480252240282E-2</v>
      </c>
      <c r="FB37" s="57">
        <v>9.9568536342515765E-3</v>
      </c>
      <c r="FC37" s="57">
        <v>1.1948224361101892E-2</v>
      </c>
      <c r="FD37" s="57">
        <v>0</v>
      </c>
      <c r="FE37" s="57">
        <v>1.9913707268503153E-3</v>
      </c>
      <c r="FF37" s="57">
        <v>4.8788582807832721E-2</v>
      </c>
      <c r="FG37" s="57">
        <v>0.47494985246052962</v>
      </c>
      <c r="FH37" s="57">
        <v>0.57058823529411762</v>
      </c>
      <c r="FI37" s="57">
        <v>5.8823529411764705E-2</v>
      </c>
      <c r="FJ37" s="57">
        <v>7.0588235294117646E-2</v>
      </c>
      <c r="FK37" s="57">
        <v>0</v>
      </c>
      <c r="FL37" s="57">
        <v>1.1764705882352941E-2</v>
      </c>
      <c r="FM37" s="57">
        <v>0.28823529411764703</v>
      </c>
    </row>
    <row r="38" spans="1:169" ht="22.5" outlineLevel="1" x14ac:dyDescent="0.25">
      <c r="A38" s="44">
        <v>147178142</v>
      </c>
      <c r="B38" s="5" t="s">
        <v>38</v>
      </c>
      <c r="C38" s="59">
        <v>1142.8655292359254</v>
      </c>
      <c r="D38" s="81">
        <v>1273818.7175</v>
      </c>
      <c r="E38" s="41">
        <v>1121.9166666666667</v>
      </c>
      <c r="F38" s="54">
        <v>16.333333333333332</v>
      </c>
      <c r="G38" s="54">
        <v>16.333333333333332</v>
      </c>
      <c r="H38" s="54">
        <v>963.33333333333337</v>
      </c>
      <c r="I38" s="54">
        <v>0</v>
      </c>
      <c r="J38" s="54">
        <v>0</v>
      </c>
      <c r="K38" s="54">
        <v>0</v>
      </c>
      <c r="L38" s="54">
        <v>10</v>
      </c>
      <c r="M38" s="54">
        <v>6.333333333333333</v>
      </c>
      <c r="N38" s="54">
        <v>1.6672337529772031E-2</v>
      </c>
      <c r="O38" s="54">
        <v>1.6672337529772031E-2</v>
      </c>
      <c r="P38" s="54">
        <v>0.99583191561755702</v>
      </c>
      <c r="Q38" s="54">
        <v>0</v>
      </c>
      <c r="R38" s="54">
        <v>0</v>
      </c>
      <c r="S38" s="54">
        <v>0</v>
      </c>
      <c r="T38" s="54">
        <v>0</v>
      </c>
      <c r="U38" s="54">
        <v>1.0207553589656346E-2</v>
      </c>
      <c r="V38" s="54">
        <v>6.4647839401156858E-3</v>
      </c>
      <c r="W38" s="55">
        <v>0</v>
      </c>
      <c r="X38" s="55">
        <v>0</v>
      </c>
      <c r="Y38" s="55">
        <v>0</v>
      </c>
      <c r="Z38" s="55">
        <v>0</v>
      </c>
      <c r="AA38" s="56"/>
      <c r="AB38" s="56">
        <v>0</v>
      </c>
      <c r="AC38" s="56">
        <v>10</v>
      </c>
      <c r="AD38" s="56">
        <v>0</v>
      </c>
      <c r="AE38" s="56">
        <v>0</v>
      </c>
      <c r="AF38" s="56">
        <v>0</v>
      </c>
      <c r="AG38" s="56">
        <v>0</v>
      </c>
      <c r="AH38" s="56">
        <v>0</v>
      </c>
      <c r="AI38" s="56">
        <v>6.333333333333333</v>
      </c>
      <c r="AJ38" s="56">
        <v>0</v>
      </c>
      <c r="AK38" s="56">
        <v>0</v>
      </c>
      <c r="AL38" s="56">
        <v>52.666666666666664</v>
      </c>
      <c r="AM38" s="56">
        <v>12.666666666666666</v>
      </c>
      <c r="AN38" s="56">
        <v>94.666666666666671</v>
      </c>
      <c r="AO38" s="56">
        <v>0</v>
      </c>
      <c r="AP38" s="56">
        <v>2.6666666666666665</v>
      </c>
      <c r="AQ38" s="56">
        <v>0</v>
      </c>
      <c r="AR38" s="56">
        <v>135.33333333333334</v>
      </c>
      <c r="AS38" s="56">
        <v>331.33333333333331</v>
      </c>
      <c r="AT38" s="56">
        <v>0</v>
      </c>
      <c r="AU38" s="56">
        <v>0</v>
      </c>
      <c r="AV38" s="56">
        <v>0</v>
      </c>
      <c r="AW38" s="56">
        <v>258.66666666666669</v>
      </c>
      <c r="AX38" s="56">
        <v>0</v>
      </c>
      <c r="AY38" s="56">
        <v>0</v>
      </c>
      <c r="AZ38" s="56">
        <v>105.66666666666667</v>
      </c>
      <c r="BA38" s="56">
        <v>89</v>
      </c>
      <c r="BB38" s="56">
        <v>5.333333333333333</v>
      </c>
      <c r="BC38" s="56">
        <v>0</v>
      </c>
      <c r="BD38" s="56">
        <v>2</v>
      </c>
      <c r="BE38" s="56">
        <v>1.6666666666666667</v>
      </c>
      <c r="BF38" s="56">
        <v>0</v>
      </c>
      <c r="BG38" s="56">
        <v>0</v>
      </c>
      <c r="BH38" s="56">
        <v>0</v>
      </c>
      <c r="BI38" s="56">
        <v>0</v>
      </c>
      <c r="BJ38" s="56">
        <v>0</v>
      </c>
      <c r="BK38" s="56">
        <v>0</v>
      </c>
      <c r="BL38" s="56">
        <v>8</v>
      </c>
      <c r="BM38" s="56">
        <v>0</v>
      </c>
      <c r="BN38" s="56">
        <v>0</v>
      </c>
      <c r="BO38" s="56">
        <v>4.666666666666667</v>
      </c>
      <c r="BP38" s="56">
        <v>21</v>
      </c>
      <c r="BQ38" s="56">
        <v>79.666666666666671</v>
      </c>
      <c r="BR38" s="56">
        <v>40.666666666666664</v>
      </c>
      <c r="BS38" s="56">
        <v>0</v>
      </c>
      <c r="BT38" s="56">
        <v>0</v>
      </c>
      <c r="BU38" s="56">
        <v>26</v>
      </c>
      <c r="BV38" s="56">
        <v>2.6666666666666665</v>
      </c>
      <c r="BW38" s="56">
        <v>0</v>
      </c>
      <c r="BX38" s="56">
        <v>62.666666666666664</v>
      </c>
      <c r="BY38" s="56">
        <v>677.33333333333337</v>
      </c>
      <c r="BZ38" s="56">
        <v>0</v>
      </c>
      <c r="CA38" s="56">
        <v>2.6666666666666665</v>
      </c>
      <c r="CB38" s="56">
        <v>50.666666666666664</v>
      </c>
      <c r="CC38" s="57">
        <v>0</v>
      </c>
      <c r="CD38" s="57">
        <v>0</v>
      </c>
      <c r="CE38" s="57">
        <v>0</v>
      </c>
      <c r="CF38" s="57">
        <v>0</v>
      </c>
      <c r="CG38" s="57">
        <v>0</v>
      </c>
      <c r="CH38" s="57">
        <v>0</v>
      </c>
      <c r="CI38" s="57">
        <v>1.0207553589656346E-2</v>
      </c>
      <c r="CJ38" s="57">
        <v>0</v>
      </c>
      <c r="CK38" s="57">
        <v>0</v>
      </c>
      <c r="CL38" s="57">
        <v>0</v>
      </c>
      <c r="CM38" s="57">
        <v>0</v>
      </c>
      <c r="CN38" s="57">
        <v>0</v>
      </c>
      <c r="CO38" s="57">
        <v>6.4647839401156858E-3</v>
      </c>
      <c r="CP38" s="57">
        <v>0</v>
      </c>
      <c r="CQ38" s="57">
        <v>0</v>
      </c>
      <c r="CR38" s="58">
        <v>5.3759782238856753E-2</v>
      </c>
      <c r="CS38" s="58">
        <v>1.2929567880231372E-2</v>
      </c>
      <c r="CT38" s="58">
        <v>9.6631507315413409E-2</v>
      </c>
      <c r="CU38" s="58">
        <v>0</v>
      </c>
      <c r="CV38" s="58">
        <v>2.7220142905750254E-3</v>
      </c>
      <c r="CW38" s="58">
        <v>0</v>
      </c>
      <c r="CX38" s="58">
        <v>0.13814222524668257</v>
      </c>
      <c r="CY38" s="58">
        <v>0.3382102756039469</v>
      </c>
      <c r="CZ38" s="58">
        <v>0</v>
      </c>
      <c r="DA38" s="58">
        <v>0</v>
      </c>
      <c r="DB38" s="58">
        <v>0</v>
      </c>
      <c r="DC38" s="58">
        <v>0.26403538618577749</v>
      </c>
      <c r="DD38" s="58">
        <v>0</v>
      </c>
      <c r="DE38" s="58">
        <v>0</v>
      </c>
      <c r="DF38" s="58">
        <v>0.1078598162640354</v>
      </c>
      <c r="DG38" s="58">
        <v>9.0847226947941478E-2</v>
      </c>
      <c r="DH38" s="58">
        <v>5.4440285811500509E-3</v>
      </c>
      <c r="DI38" s="57">
        <v>0</v>
      </c>
      <c r="DJ38" s="57">
        <v>2.0415107179312694E-3</v>
      </c>
      <c r="DK38" s="57">
        <v>1.7012589316093912E-3</v>
      </c>
      <c r="DL38" s="57">
        <v>0</v>
      </c>
      <c r="DM38" s="57">
        <v>0</v>
      </c>
      <c r="DN38" s="57">
        <v>0</v>
      </c>
      <c r="DO38" s="57">
        <v>0</v>
      </c>
      <c r="DP38" s="57">
        <v>0</v>
      </c>
      <c r="DQ38" s="57">
        <v>0</v>
      </c>
      <c r="DR38" s="57">
        <v>8.1660428717250776E-3</v>
      </c>
      <c r="DS38" s="57">
        <v>0</v>
      </c>
      <c r="DT38" s="57">
        <v>0</v>
      </c>
      <c r="DU38" s="57">
        <v>4.7635250085062949E-3</v>
      </c>
      <c r="DV38" s="57">
        <v>2.1435862538278328E-2</v>
      </c>
      <c r="DW38" s="57">
        <v>8.1320176930928897E-2</v>
      </c>
      <c r="DX38" s="57">
        <v>4.1510717931269141E-2</v>
      </c>
      <c r="DY38" s="57">
        <v>0</v>
      </c>
      <c r="DZ38" s="57">
        <v>0</v>
      </c>
      <c r="EA38" s="57">
        <v>2.6539639333106501E-2</v>
      </c>
      <c r="EB38" s="57">
        <v>2.7220142905750254E-3</v>
      </c>
      <c r="EC38" s="57">
        <v>0</v>
      </c>
      <c r="ED38" s="57">
        <v>6.3967335828513106E-2</v>
      </c>
      <c r="EE38" s="57">
        <v>0.69139162980605651</v>
      </c>
      <c r="EF38" s="57">
        <v>0</v>
      </c>
      <c r="EG38" s="57">
        <v>2.7220142905750254E-3</v>
      </c>
      <c r="EH38" s="57">
        <v>5.1718271520925486E-2</v>
      </c>
      <c r="EI38" s="57">
        <v>0</v>
      </c>
      <c r="EJ38" s="57">
        <v>1</v>
      </c>
      <c r="EK38" s="57">
        <v>1</v>
      </c>
      <c r="EL38" s="57">
        <v>0</v>
      </c>
      <c r="EM38" s="57">
        <v>2719</v>
      </c>
      <c r="EN38" s="57">
        <v>1351</v>
      </c>
      <c r="EO38" s="57">
        <v>24</v>
      </c>
      <c r="EP38" s="57">
        <v>0</v>
      </c>
      <c r="EQ38" s="57">
        <v>5.5</v>
      </c>
      <c r="ER38" s="57">
        <v>0</v>
      </c>
      <c r="ES38" s="57">
        <v>0</v>
      </c>
      <c r="ET38" s="57">
        <v>2</v>
      </c>
      <c r="EU38" s="57">
        <v>0</v>
      </c>
      <c r="EV38" s="57">
        <v>1.0207553589656347E-3</v>
      </c>
      <c r="EW38" s="57">
        <v>1.0207553589656347E-3</v>
      </c>
      <c r="EX38" s="57">
        <v>0</v>
      </c>
      <c r="EY38" s="57">
        <v>2.7754338210275606</v>
      </c>
      <c r="EZ38" s="57">
        <v>1.3790404899625723</v>
      </c>
      <c r="FA38" s="57">
        <v>2.4498128615175231E-2</v>
      </c>
      <c r="FB38" s="57">
        <v>0</v>
      </c>
      <c r="FC38" s="57">
        <v>5.6141544743109903E-3</v>
      </c>
      <c r="FD38" s="57">
        <v>0</v>
      </c>
      <c r="FE38" s="57">
        <v>0</v>
      </c>
      <c r="FF38" s="57">
        <v>2.0415107179312694E-3</v>
      </c>
      <c r="FG38" s="57">
        <v>0.49687385068039719</v>
      </c>
      <c r="FH38" s="57">
        <v>0.76190476190476186</v>
      </c>
      <c r="FI38" s="57">
        <v>0</v>
      </c>
      <c r="FJ38" s="57">
        <v>0.17460317460317459</v>
      </c>
      <c r="FK38" s="57">
        <v>0</v>
      </c>
      <c r="FL38" s="57">
        <v>0</v>
      </c>
      <c r="FM38" s="57">
        <v>6.3492063492063489E-2</v>
      </c>
    </row>
    <row r="39" spans="1:169" ht="33.75" outlineLevel="1" x14ac:dyDescent="0.25">
      <c r="A39" s="44">
        <v>304384359</v>
      </c>
      <c r="B39" s="5" t="s">
        <v>39</v>
      </c>
      <c r="C39" s="59">
        <v>4017.9787707196901</v>
      </c>
      <c r="D39" s="81">
        <v>1469001.4175</v>
      </c>
      <c r="E39" s="41">
        <v>379.24999999999994</v>
      </c>
      <c r="F39" s="54">
        <v>299.66666666666669</v>
      </c>
      <c r="G39" s="54">
        <v>232.66666666666666</v>
      </c>
      <c r="H39" s="54">
        <v>17.666666666666668</v>
      </c>
      <c r="I39" s="54">
        <v>67</v>
      </c>
      <c r="J39" s="54">
        <v>29</v>
      </c>
      <c r="K39" s="54">
        <v>36.666666666666664</v>
      </c>
      <c r="L39" s="54">
        <v>196.33333333333334</v>
      </c>
      <c r="M39" s="54">
        <v>66.666666666666671</v>
      </c>
      <c r="N39" s="54">
        <v>0.94432773109243706</v>
      </c>
      <c r="O39" s="54">
        <v>0.73319327731092443</v>
      </c>
      <c r="P39" s="54">
        <v>1.3918067226890759E-2</v>
      </c>
      <c r="Q39" s="54">
        <v>0.2111344537815126</v>
      </c>
      <c r="R39" s="54">
        <v>9.1386554621848748E-2</v>
      </c>
      <c r="S39" s="54">
        <v>0.13665095946322744</v>
      </c>
      <c r="T39" s="54">
        <v>0.11554621848739496</v>
      </c>
      <c r="U39" s="54">
        <v>0.61869747899159666</v>
      </c>
      <c r="V39" s="54">
        <v>0.21008403361344541</v>
      </c>
      <c r="W39" s="55">
        <v>0</v>
      </c>
      <c r="X39" s="55">
        <v>0</v>
      </c>
      <c r="Y39" s="55">
        <v>10.666666666666666</v>
      </c>
      <c r="Z39" s="55">
        <v>26</v>
      </c>
      <c r="AA39" s="56"/>
      <c r="AB39" s="56">
        <v>6</v>
      </c>
      <c r="AC39" s="56">
        <v>0</v>
      </c>
      <c r="AD39" s="56">
        <v>190.33333333333334</v>
      </c>
      <c r="AE39" s="56">
        <v>0</v>
      </c>
      <c r="AF39" s="56">
        <v>0</v>
      </c>
      <c r="AG39" s="56">
        <v>0</v>
      </c>
      <c r="AH39" s="56">
        <v>0</v>
      </c>
      <c r="AI39" s="56">
        <v>66.666666666666671</v>
      </c>
      <c r="AJ39" s="56">
        <v>0</v>
      </c>
      <c r="AK39" s="56">
        <v>0</v>
      </c>
      <c r="AL39" s="56">
        <v>0</v>
      </c>
      <c r="AM39" s="56">
        <v>0</v>
      </c>
      <c r="AN39" s="56">
        <v>0</v>
      </c>
      <c r="AO39" s="56">
        <v>0</v>
      </c>
      <c r="AP39" s="56">
        <v>0</v>
      </c>
      <c r="AQ39" s="56">
        <v>0</v>
      </c>
      <c r="AR39" s="56">
        <v>0</v>
      </c>
      <c r="AS39" s="56">
        <v>0</v>
      </c>
      <c r="AT39" s="56">
        <v>0</v>
      </c>
      <c r="AU39" s="56">
        <v>0</v>
      </c>
      <c r="AV39" s="56">
        <v>0</v>
      </c>
      <c r="AW39" s="56">
        <v>0</v>
      </c>
      <c r="AX39" s="56">
        <v>0</v>
      </c>
      <c r="AY39" s="56">
        <v>0</v>
      </c>
      <c r="AZ39" s="56">
        <v>15.666666666666666</v>
      </c>
      <c r="BA39" s="56">
        <v>0</v>
      </c>
      <c r="BB39" s="56">
        <v>2</v>
      </c>
      <c r="BC39" s="56">
        <v>33.666666666666664</v>
      </c>
      <c r="BD39" s="56">
        <v>115</v>
      </c>
      <c r="BE39" s="56">
        <v>8.6666666666666661</v>
      </c>
      <c r="BF39" s="56">
        <v>0</v>
      </c>
      <c r="BG39" s="56">
        <v>64.666666666666671</v>
      </c>
      <c r="BH39" s="56">
        <v>0</v>
      </c>
      <c r="BI39" s="56">
        <v>38.666666666666664</v>
      </c>
      <c r="BJ39" s="56">
        <v>28.666666666666668</v>
      </c>
      <c r="BK39" s="56">
        <v>10.333333333333334</v>
      </c>
      <c r="BL39" s="56">
        <v>0</v>
      </c>
      <c r="BM39" s="56">
        <v>0</v>
      </c>
      <c r="BN39" s="56">
        <v>0</v>
      </c>
      <c r="BO39" s="56">
        <v>0</v>
      </c>
      <c r="BP39" s="56">
        <v>3.6666666666666665</v>
      </c>
      <c r="BQ39" s="56">
        <v>4.333333333333333</v>
      </c>
      <c r="BR39" s="56">
        <v>0</v>
      </c>
      <c r="BS39" s="56">
        <v>0</v>
      </c>
      <c r="BT39" s="56">
        <v>0</v>
      </c>
      <c r="BU39" s="56">
        <v>0</v>
      </c>
      <c r="BV39" s="56">
        <v>4</v>
      </c>
      <c r="BW39" s="56">
        <v>5.666666666666667</v>
      </c>
      <c r="BX39" s="56">
        <v>0</v>
      </c>
      <c r="BY39" s="56">
        <v>0</v>
      </c>
      <c r="BZ39" s="56">
        <v>0</v>
      </c>
      <c r="CA39" s="56">
        <v>0</v>
      </c>
      <c r="CB39" s="56">
        <v>0</v>
      </c>
      <c r="CC39" s="57">
        <v>0</v>
      </c>
      <c r="CD39" s="57">
        <v>0</v>
      </c>
      <c r="CE39" s="57">
        <v>3.3613445378151259E-2</v>
      </c>
      <c r="CF39" s="57">
        <v>8.1932773109243698E-2</v>
      </c>
      <c r="CG39" s="57">
        <v>0</v>
      </c>
      <c r="CH39" s="57">
        <v>1.8907563025210086E-2</v>
      </c>
      <c r="CI39" s="57">
        <v>0</v>
      </c>
      <c r="CJ39" s="57">
        <v>0.59978991596638664</v>
      </c>
      <c r="CK39" s="57">
        <v>0</v>
      </c>
      <c r="CL39" s="57">
        <v>0</v>
      </c>
      <c r="CM39" s="57">
        <v>0</v>
      </c>
      <c r="CN39" s="57">
        <v>0</v>
      </c>
      <c r="CO39" s="57">
        <v>0.21008403361344541</v>
      </c>
      <c r="CP39" s="57">
        <v>0</v>
      </c>
      <c r="CQ39" s="57">
        <v>0</v>
      </c>
      <c r="CR39" s="58">
        <v>0</v>
      </c>
      <c r="CS39" s="58">
        <v>0</v>
      </c>
      <c r="CT39" s="58">
        <v>0</v>
      </c>
      <c r="CU39" s="58">
        <v>0</v>
      </c>
      <c r="CV39" s="58">
        <v>0</v>
      </c>
      <c r="CW39" s="58">
        <v>0</v>
      </c>
      <c r="CX39" s="58">
        <v>0</v>
      </c>
      <c r="CY39" s="58">
        <v>0</v>
      </c>
      <c r="CZ39" s="58">
        <v>0</v>
      </c>
      <c r="DA39" s="58">
        <v>0</v>
      </c>
      <c r="DB39" s="58">
        <v>0</v>
      </c>
      <c r="DC39" s="58">
        <v>0</v>
      </c>
      <c r="DD39" s="58">
        <v>0</v>
      </c>
      <c r="DE39" s="58">
        <v>0</v>
      </c>
      <c r="DF39" s="58">
        <v>4.9369747899159662E-2</v>
      </c>
      <c r="DG39" s="58">
        <v>0</v>
      </c>
      <c r="DH39" s="58">
        <v>6.3025210084033615E-3</v>
      </c>
      <c r="DI39" s="57">
        <v>0.10609243697478991</v>
      </c>
      <c r="DJ39" s="57">
        <v>0.36239495798319332</v>
      </c>
      <c r="DK39" s="57">
        <v>2.7310924369747899E-2</v>
      </c>
      <c r="DL39" s="57">
        <v>0</v>
      </c>
      <c r="DM39" s="57">
        <v>0.20378151260504204</v>
      </c>
      <c r="DN39" s="57">
        <v>0</v>
      </c>
      <c r="DO39" s="57">
        <v>0.12184873949579832</v>
      </c>
      <c r="DP39" s="57">
        <v>9.0336134453781525E-2</v>
      </c>
      <c r="DQ39" s="57">
        <v>3.2563025210084036E-2</v>
      </c>
      <c r="DR39" s="57">
        <v>0</v>
      </c>
      <c r="DS39" s="57">
        <v>0</v>
      </c>
      <c r="DT39" s="57">
        <v>0</v>
      </c>
      <c r="DU39" s="57">
        <v>0</v>
      </c>
      <c r="DV39" s="57">
        <v>1.1554621848739496E-2</v>
      </c>
      <c r="DW39" s="57">
        <v>1.365546218487395E-2</v>
      </c>
      <c r="DX39" s="57">
        <v>0</v>
      </c>
      <c r="DY39" s="57">
        <v>0</v>
      </c>
      <c r="DZ39" s="57">
        <v>0</v>
      </c>
      <c r="EA39" s="57">
        <v>0</v>
      </c>
      <c r="EB39" s="57">
        <v>1.2605042016806723E-2</v>
      </c>
      <c r="EC39" s="57">
        <v>1.785714285714286E-2</v>
      </c>
      <c r="ED39" s="57">
        <v>0</v>
      </c>
      <c r="EE39" s="57">
        <v>0</v>
      </c>
      <c r="EF39" s="57">
        <v>0</v>
      </c>
      <c r="EG39" s="57">
        <v>0</v>
      </c>
      <c r="EH39" s="57">
        <v>0</v>
      </c>
      <c r="EI39" s="57">
        <v>238205</v>
      </c>
      <c r="EJ39" s="57">
        <v>1</v>
      </c>
      <c r="EK39" s="57">
        <v>1</v>
      </c>
      <c r="EL39" s="57">
        <v>369</v>
      </c>
      <c r="EM39" s="57">
        <v>18231.64</v>
      </c>
      <c r="EN39" s="57">
        <v>10715.35</v>
      </c>
      <c r="EO39" s="57">
        <v>42</v>
      </c>
      <c r="EP39" s="57">
        <v>4</v>
      </c>
      <c r="EQ39" s="57">
        <v>19.190000000000001</v>
      </c>
      <c r="ER39" s="57">
        <v>0</v>
      </c>
      <c r="ES39" s="57">
        <v>0</v>
      </c>
      <c r="ET39" s="57">
        <v>43</v>
      </c>
      <c r="EU39" s="57">
        <v>750.64600840336141</v>
      </c>
      <c r="EV39" s="57">
        <v>3.1512605042016808E-3</v>
      </c>
      <c r="EW39" s="57">
        <v>3.1512605042016808E-3</v>
      </c>
      <c r="EX39" s="57">
        <v>1.1628151260504203</v>
      </c>
      <c r="EY39" s="57">
        <v>57.45264705882353</v>
      </c>
      <c r="EZ39" s="57">
        <v>33.766859243697482</v>
      </c>
      <c r="FA39" s="57">
        <v>0.13235294117647059</v>
      </c>
      <c r="FB39" s="57">
        <v>1.2605042016806723E-2</v>
      </c>
      <c r="FC39" s="57">
        <v>6.0472689075630262E-2</v>
      </c>
      <c r="FD39" s="57">
        <v>0</v>
      </c>
      <c r="FE39" s="57">
        <v>0</v>
      </c>
      <c r="FF39" s="57">
        <v>0.13550420168067229</v>
      </c>
      <c r="FG39" s="57">
        <v>0.58773374200017114</v>
      </c>
      <c r="FH39" s="57">
        <v>0.3882059340049912</v>
      </c>
      <c r="FI39" s="57">
        <v>3.6971993714761071E-2</v>
      </c>
      <c r="FJ39" s="57">
        <v>0.17737313984656625</v>
      </c>
      <c r="FK39" s="57">
        <v>0</v>
      </c>
      <c r="FL39" s="57">
        <v>0</v>
      </c>
      <c r="FM39" s="57">
        <v>0.39744893243368151</v>
      </c>
    </row>
    <row r="40" spans="1:169" ht="22.5" outlineLevel="1" x14ac:dyDescent="0.25">
      <c r="A40" s="44">
        <v>190805844</v>
      </c>
      <c r="B40" s="5" t="s">
        <v>40</v>
      </c>
      <c r="C40" s="59">
        <v>2847.8374138800627</v>
      </c>
      <c r="D40" s="81">
        <v>2186552.2599999998</v>
      </c>
      <c r="E40" s="41">
        <v>781.33333333333326</v>
      </c>
      <c r="F40" s="54">
        <v>353.33333333333331</v>
      </c>
      <c r="G40" s="54">
        <v>353.33333333333331</v>
      </c>
      <c r="H40" s="54">
        <v>306.33333333333331</v>
      </c>
      <c r="I40" s="54">
        <v>0</v>
      </c>
      <c r="J40" s="54">
        <v>0</v>
      </c>
      <c r="K40" s="54">
        <v>0</v>
      </c>
      <c r="L40" s="54">
        <v>335</v>
      </c>
      <c r="M40" s="54">
        <v>18.333333333333332</v>
      </c>
      <c r="N40" s="54">
        <v>0.53562405255179379</v>
      </c>
      <c r="O40" s="54">
        <v>0.53562405255179379</v>
      </c>
      <c r="P40" s="54">
        <v>0.36871928476191634</v>
      </c>
      <c r="Q40" s="54">
        <v>0</v>
      </c>
      <c r="R40" s="54">
        <v>0</v>
      </c>
      <c r="S40" s="54">
        <v>0</v>
      </c>
      <c r="T40" s="54">
        <v>0</v>
      </c>
      <c r="U40" s="54">
        <v>0.50783223850429515</v>
      </c>
      <c r="V40" s="54">
        <v>2.7791814047498736E-2</v>
      </c>
      <c r="W40" s="55">
        <v>0</v>
      </c>
      <c r="X40" s="55">
        <v>0</v>
      </c>
      <c r="Y40" s="55">
        <v>0</v>
      </c>
      <c r="Z40" s="55">
        <v>0</v>
      </c>
      <c r="AA40" s="56"/>
      <c r="AB40" s="56">
        <v>56.666666666666664</v>
      </c>
      <c r="AC40" s="56">
        <v>0</v>
      </c>
      <c r="AD40" s="56">
        <v>278.33333333333331</v>
      </c>
      <c r="AE40" s="56">
        <v>0</v>
      </c>
      <c r="AF40" s="56">
        <v>0</v>
      </c>
      <c r="AG40" s="56">
        <v>0</v>
      </c>
      <c r="AH40" s="56">
        <v>0</v>
      </c>
      <c r="AI40" s="56">
        <v>18.333333333333332</v>
      </c>
      <c r="AJ40" s="56">
        <v>0</v>
      </c>
      <c r="AK40" s="56">
        <v>0</v>
      </c>
      <c r="AL40" s="56">
        <v>2.6666666666666665</v>
      </c>
      <c r="AM40" s="56">
        <v>0</v>
      </c>
      <c r="AN40" s="56">
        <v>128.66666666666666</v>
      </c>
      <c r="AO40" s="56">
        <v>0</v>
      </c>
      <c r="AP40" s="56">
        <v>0</v>
      </c>
      <c r="AQ40" s="56">
        <v>0</v>
      </c>
      <c r="AR40" s="56">
        <v>6</v>
      </c>
      <c r="AS40" s="56">
        <v>31.666666666666668</v>
      </c>
      <c r="AT40" s="56">
        <v>12.666666666666666</v>
      </c>
      <c r="AU40" s="56">
        <v>2</v>
      </c>
      <c r="AV40" s="56">
        <v>0</v>
      </c>
      <c r="AW40" s="56">
        <v>18.333333333333332</v>
      </c>
      <c r="AX40" s="56">
        <v>0</v>
      </c>
      <c r="AY40" s="56">
        <v>0</v>
      </c>
      <c r="AZ40" s="56">
        <v>27</v>
      </c>
      <c r="BA40" s="56">
        <v>27.333333333333332</v>
      </c>
      <c r="BB40" s="56">
        <v>0</v>
      </c>
      <c r="BC40" s="56">
        <v>0</v>
      </c>
      <c r="BD40" s="56">
        <v>95</v>
      </c>
      <c r="BE40" s="56">
        <v>0</v>
      </c>
      <c r="BF40" s="56">
        <v>0</v>
      </c>
      <c r="BG40" s="56">
        <v>38.666666666666664</v>
      </c>
      <c r="BH40" s="56">
        <v>105</v>
      </c>
      <c r="BI40" s="56">
        <v>86.666666666666671</v>
      </c>
      <c r="BJ40" s="56">
        <v>0</v>
      </c>
      <c r="BK40" s="56">
        <v>0</v>
      </c>
      <c r="BL40" s="56">
        <v>0</v>
      </c>
      <c r="BM40" s="56">
        <v>28</v>
      </c>
      <c r="BN40" s="56">
        <v>0</v>
      </c>
      <c r="BO40" s="56">
        <v>0</v>
      </c>
      <c r="BP40" s="56">
        <v>0</v>
      </c>
      <c r="BQ40" s="56">
        <v>10.333333333333334</v>
      </c>
      <c r="BR40" s="56">
        <v>17.333333333333332</v>
      </c>
      <c r="BS40" s="56">
        <v>23.333333333333332</v>
      </c>
      <c r="BT40" s="56">
        <v>8.3333333333333339</v>
      </c>
      <c r="BU40" s="56">
        <v>58.666666666666664</v>
      </c>
      <c r="BV40" s="56">
        <v>0</v>
      </c>
      <c r="BW40" s="56">
        <v>27.333333333333332</v>
      </c>
      <c r="BX40" s="56">
        <v>49.666666666666664</v>
      </c>
      <c r="BY40" s="56">
        <v>111.33333333333333</v>
      </c>
      <c r="BZ40" s="56">
        <v>0</v>
      </c>
      <c r="CA40" s="56">
        <v>0</v>
      </c>
      <c r="CB40" s="56">
        <v>0</v>
      </c>
      <c r="CC40" s="57">
        <v>0</v>
      </c>
      <c r="CD40" s="57">
        <v>0</v>
      </c>
      <c r="CE40" s="57">
        <v>0</v>
      </c>
      <c r="CF40" s="57">
        <v>0</v>
      </c>
      <c r="CG40" s="57">
        <v>0</v>
      </c>
      <c r="CH40" s="57">
        <v>8.590197069226882E-2</v>
      </c>
      <c r="CI40" s="57">
        <v>0</v>
      </c>
      <c r="CJ40" s="57">
        <v>0.42193026781202625</v>
      </c>
      <c r="CK40" s="57">
        <v>0</v>
      </c>
      <c r="CL40" s="57">
        <v>0</v>
      </c>
      <c r="CM40" s="57">
        <v>0</v>
      </c>
      <c r="CN40" s="57">
        <v>0</v>
      </c>
      <c r="CO40" s="57">
        <v>2.7791814047498736E-2</v>
      </c>
      <c r="CP40" s="57">
        <v>0</v>
      </c>
      <c r="CQ40" s="57">
        <v>0</v>
      </c>
      <c r="CR40" s="58">
        <v>4.0424456796361802E-3</v>
      </c>
      <c r="CS40" s="58">
        <v>0</v>
      </c>
      <c r="CT40" s="58">
        <v>0.19504800404244568</v>
      </c>
      <c r="CU40" s="58">
        <v>0</v>
      </c>
      <c r="CV40" s="58">
        <v>0</v>
      </c>
      <c r="CW40" s="58">
        <v>0</v>
      </c>
      <c r="CX40" s="58">
        <v>9.0955027791814053E-3</v>
      </c>
      <c r="CY40" s="58">
        <v>4.8004042445679643E-2</v>
      </c>
      <c r="CZ40" s="58">
        <v>1.9201616978271854E-2</v>
      </c>
      <c r="DA40" s="58">
        <v>3.0318342597271349E-3</v>
      </c>
      <c r="DB40" s="58">
        <v>0</v>
      </c>
      <c r="DC40" s="58">
        <v>2.7791814047498736E-2</v>
      </c>
      <c r="DD40" s="58">
        <v>0</v>
      </c>
      <c r="DE40" s="58">
        <v>0</v>
      </c>
      <c r="DF40" s="58">
        <v>4.0929762506316324E-2</v>
      </c>
      <c r="DG40" s="58">
        <v>4.1435068216270847E-2</v>
      </c>
      <c r="DH40" s="58">
        <v>0</v>
      </c>
      <c r="DI40" s="57">
        <v>0</v>
      </c>
      <c r="DJ40" s="57">
        <v>0.14401212733703891</v>
      </c>
      <c r="DK40" s="57">
        <v>0</v>
      </c>
      <c r="DL40" s="57">
        <v>0</v>
      </c>
      <c r="DM40" s="57">
        <v>5.8615462354724611E-2</v>
      </c>
      <c r="DN40" s="57">
        <v>0.15917129863567459</v>
      </c>
      <c r="DO40" s="57">
        <v>0.13137948458817586</v>
      </c>
      <c r="DP40" s="57">
        <v>0</v>
      </c>
      <c r="DQ40" s="57">
        <v>0</v>
      </c>
      <c r="DR40" s="57">
        <v>0</v>
      </c>
      <c r="DS40" s="57">
        <v>4.2445679636179894E-2</v>
      </c>
      <c r="DT40" s="57">
        <v>0</v>
      </c>
      <c r="DU40" s="57">
        <v>0</v>
      </c>
      <c r="DV40" s="57">
        <v>0</v>
      </c>
      <c r="DW40" s="57">
        <v>1.5664477008590198E-2</v>
      </c>
      <c r="DX40" s="57">
        <v>2.6275896917635169E-2</v>
      </c>
      <c r="DY40" s="57">
        <v>3.5371399696816574E-2</v>
      </c>
      <c r="DZ40" s="57">
        <v>1.2632642748863063E-2</v>
      </c>
      <c r="EA40" s="57">
        <v>8.8933804951995959E-2</v>
      </c>
      <c r="EB40" s="57">
        <v>0</v>
      </c>
      <c r="EC40" s="57">
        <v>4.1435068216270847E-2</v>
      </c>
      <c r="ED40" s="57">
        <v>7.5290550783223845E-2</v>
      </c>
      <c r="EE40" s="57">
        <v>0.1687721071248105</v>
      </c>
      <c r="EF40" s="57">
        <v>0</v>
      </c>
      <c r="EG40" s="57">
        <v>0</v>
      </c>
      <c r="EH40" s="57">
        <v>0</v>
      </c>
      <c r="EI40" s="57">
        <v>375600</v>
      </c>
      <c r="EJ40" s="57">
        <v>2</v>
      </c>
      <c r="EK40" s="57">
        <v>2</v>
      </c>
      <c r="EL40" s="57">
        <v>771</v>
      </c>
      <c r="EM40" s="57">
        <v>28734.05</v>
      </c>
      <c r="EN40" s="57">
        <v>15182</v>
      </c>
      <c r="EO40" s="57">
        <v>62</v>
      </c>
      <c r="EP40" s="57">
        <v>5</v>
      </c>
      <c r="EQ40" s="57">
        <v>25.38</v>
      </c>
      <c r="ER40" s="57">
        <v>0.5</v>
      </c>
      <c r="ES40" s="57">
        <v>3.7</v>
      </c>
      <c r="ET40" s="57">
        <v>48.73</v>
      </c>
      <c r="EU40" s="57">
        <v>569.37847397675603</v>
      </c>
      <c r="EV40" s="57">
        <v>3.0318342597271349E-3</v>
      </c>
      <c r="EW40" s="57">
        <v>3.0318342597271349E-3</v>
      </c>
      <c r="EX40" s="57">
        <v>1.1687721071248105</v>
      </c>
      <c r="EY40" s="57">
        <v>43.558438605356244</v>
      </c>
      <c r="EZ40" s="57">
        <v>23.014653865588681</v>
      </c>
      <c r="FA40" s="57">
        <v>9.3986862051541192E-2</v>
      </c>
      <c r="FB40" s="57">
        <v>7.579585649317838E-3</v>
      </c>
      <c r="FC40" s="57">
        <v>3.8473976755937341E-2</v>
      </c>
      <c r="FD40" s="57">
        <v>7.5795856493178374E-4</v>
      </c>
      <c r="FE40" s="57">
        <v>5.6088933804951998E-3</v>
      </c>
      <c r="FF40" s="57">
        <v>7.3870641738251641E-2</v>
      </c>
      <c r="FG40" s="57">
        <v>0.52836269164980221</v>
      </c>
      <c r="FH40" s="57">
        <v>0.42667400729474914</v>
      </c>
      <c r="FI40" s="57">
        <v>3.4409194136673316E-2</v>
      </c>
      <c r="FJ40" s="57">
        <v>0.17466106943775375</v>
      </c>
      <c r="FK40" s="57">
        <v>3.4409194136673319E-3</v>
      </c>
      <c r="FL40" s="57">
        <v>2.5462803661138258E-2</v>
      </c>
      <c r="FM40" s="57">
        <v>0.33535200605601811</v>
      </c>
    </row>
    <row r="41" spans="1:169" ht="22.5" outlineLevel="1" x14ac:dyDescent="0.25">
      <c r="A41" s="44">
        <v>190977872</v>
      </c>
      <c r="B41" s="5" t="s">
        <v>41</v>
      </c>
      <c r="C41" s="59">
        <v>3749.4877376108388</v>
      </c>
      <c r="D41" s="81">
        <v>1980688.95</v>
      </c>
      <c r="E41" s="41">
        <v>543.83333333333326</v>
      </c>
      <c r="F41" s="54">
        <v>393.33333333333331</v>
      </c>
      <c r="G41" s="54">
        <v>239.66666666666666</v>
      </c>
      <c r="H41" s="54">
        <v>35.333333333333336</v>
      </c>
      <c r="I41" s="54">
        <v>153.66666666666666</v>
      </c>
      <c r="J41" s="54">
        <v>107.33333333333333</v>
      </c>
      <c r="K41" s="54">
        <v>179.66666666666666</v>
      </c>
      <c r="L41" s="54">
        <v>133</v>
      </c>
      <c r="M41" s="54">
        <v>80.666666666666671</v>
      </c>
      <c r="N41" s="54">
        <v>0.91757387247278377</v>
      </c>
      <c r="O41" s="54">
        <v>0.55909797822706064</v>
      </c>
      <c r="P41" s="54">
        <v>0.14670636699326706</v>
      </c>
      <c r="Q41" s="54">
        <v>0.35847589424572313</v>
      </c>
      <c r="R41" s="54">
        <v>0.25038880248833589</v>
      </c>
      <c r="S41" s="54">
        <v>0.19479266658396102</v>
      </c>
      <c r="T41" s="54">
        <v>0.41912908242612751</v>
      </c>
      <c r="U41" s="54">
        <v>0.31026438569206843</v>
      </c>
      <c r="V41" s="54">
        <v>0.18818040435458788</v>
      </c>
      <c r="W41" s="55">
        <v>0</v>
      </c>
      <c r="X41" s="55">
        <v>0</v>
      </c>
      <c r="Y41" s="55">
        <v>19</v>
      </c>
      <c r="Z41" s="55">
        <v>160.66666666666666</v>
      </c>
      <c r="AA41" s="56"/>
      <c r="AB41" s="56">
        <v>7.666666666666667</v>
      </c>
      <c r="AC41" s="56">
        <v>46.333333333333336</v>
      </c>
      <c r="AD41" s="56">
        <v>79</v>
      </c>
      <c r="AE41" s="56">
        <v>0</v>
      </c>
      <c r="AF41" s="56">
        <v>0</v>
      </c>
      <c r="AG41" s="56">
        <v>0</v>
      </c>
      <c r="AH41" s="56">
        <v>0</v>
      </c>
      <c r="AI41" s="56">
        <v>80.666666666666671</v>
      </c>
      <c r="AJ41" s="56">
        <v>0</v>
      </c>
      <c r="AK41" s="56">
        <v>0</v>
      </c>
      <c r="AL41" s="56">
        <v>0</v>
      </c>
      <c r="AM41" s="56">
        <v>21.333333333333332</v>
      </c>
      <c r="AN41" s="56">
        <v>41.333333333333336</v>
      </c>
      <c r="AO41" s="56">
        <v>0</v>
      </c>
      <c r="AP41" s="56">
        <v>0</v>
      </c>
      <c r="AQ41" s="56">
        <v>0</v>
      </c>
      <c r="AR41" s="56">
        <v>10</v>
      </c>
      <c r="AS41" s="56">
        <v>0</v>
      </c>
      <c r="AT41" s="56">
        <v>0</v>
      </c>
      <c r="AU41" s="56">
        <v>0</v>
      </c>
      <c r="AV41" s="56">
        <v>0</v>
      </c>
      <c r="AW41" s="56">
        <v>0</v>
      </c>
      <c r="AX41" s="56">
        <v>0</v>
      </c>
      <c r="AY41" s="56">
        <v>0</v>
      </c>
      <c r="AZ41" s="56">
        <v>10.666666666666666</v>
      </c>
      <c r="BA41" s="56">
        <v>1.3333333333333333</v>
      </c>
      <c r="BB41" s="56">
        <v>0.66666666666666663</v>
      </c>
      <c r="BC41" s="56">
        <v>64.333333333333329</v>
      </c>
      <c r="BD41" s="56">
        <v>24.333333333333332</v>
      </c>
      <c r="BE41" s="56">
        <v>64.666666666666671</v>
      </c>
      <c r="BF41" s="56">
        <v>36.333333333333336</v>
      </c>
      <c r="BG41" s="56">
        <v>38.666666666666664</v>
      </c>
      <c r="BH41" s="56">
        <v>71</v>
      </c>
      <c r="BI41" s="56">
        <v>46.666666666666664</v>
      </c>
      <c r="BJ41" s="56">
        <v>0</v>
      </c>
      <c r="BK41" s="56">
        <v>40</v>
      </c>
      <c r="BL41" s="56">
        <v>7.333333333333333</v>
      </c>
      <c r="BM41" s="56">
        <v>0</v>
      </c>
      <c r="BN41" s="56">
        <v>0</v>
      </c>
      <c r="BO41" s="56">
        <v>0</v>
      </c>
      <c r="BP41" s="56">
        <v>3</v>
      </c>
      <c r="BQ41" s="56">
        <v>10</v>
      </c>
      <c r="BR41" s="56">
        <v>0</v>
      </c>
      <c r="BS41" s="56">
        <v>0</v>
      </c>
      <c r="BT41" s="56">
        <v>2</v>
      </c>
      <c r="BU41" s="56">
        <v>12</v>
      </c>
      <c r="BV41" s="56">
        <v>0</v>
      </c>
      <c r="BW41" s="56">
        <v>0</v>
      </c>
      <c r="BX41" s="56">
        <v>8.3333333333333339</v>
      </c>
      <c r="BY41" s="56">
        <v>0</v>
      </c>
      <c r="BZ41" s="56">
        <v>0</v>
      </c>
      <c r="CA41" s="56">
        <v>0</v>
      </c>
      <c r="CB41" s="56">
        <v>0</v>
      </c>
      <c r="CC41" s="57">
        <v>0</v>
      </c>
      <c r="CD41" s="57">
        <v>0</v>
      </c>
      <c r="CE41" s="57">
        <v>4.432348367029549E-2</v>
      </c>
      <c r="CF41" s="57">
        <v>0.37480559875583203</v>
      </c>
      <c r="CG41" s="57">
        <v>0</v>
      </c>
      <c r="CH41" s="57">
        <v>1.7884914463452566E-2</v>
      </c>
      <c r="CI41" s="57">
        <v>0.10808709175738725</v>
      </c>
      <c r="CJ41" s="57">
        <v>0.18429237947122862</v>
      </c>
      <c r="CK41" s="57">
        <v>0</v>
      </c>
      <c r="CL41" s="57">
        <v>0</v>
      </c>
      <c r="CM41" s="57">
        <v>0</v>
      </c>
      <c r="CN41" s="57">
        <v>0</v>
      </c>
      <c r="CO41" s="57">
        <v>0.18818040435458788</v>
      </c>
      <c r="CP41" s="57">
        <v>0</v>
      </c>
      <c r="CQ41" s="57">
        <v>0</v>
      </c>
      <c r="CR41" s="58">
        <v>0</v>
      </c>
      <c r="CS41" s="58">
        <v>4.9766718506998438E-2</v>
      </c>
      <c r="CT41" s="58">
        <v>9.6423017107309494E-2</v>
      </c>
      <c r="CU41" s="58">
        <v>0</v>
      </c>
      <c r="CV41" s="58">
        <v>0</v>
      </c>
      <c r="CW41" s="58">
        <v>0</v>
      </c>
      <c r="CX41" s="58">
        <v>2.3328149300155521E-2</v>
      </c>
      <c r="CY41" s="58">
        <v>0</v>
      </c>
      <c r="CZ41" s="58">
        <v>0</v>
      </c>
      <c r="DA41" s="58">
        <v>0</v>
      </c>
      <c r="DB41" s="58">
        <v>0</v>
      </c>
      <c r="DC41" s="58">
        <v>0</v>
      </c>
      <c r="DD41" s="58">
        <v>0</v>
      </c>
      <c r="DE41" s="58">
        <v>0</v>
      </c>
      <c r="DF41" s="58">
        <v>2.4883359253499219E-2</v>
      </c>
      <c r="DG41" s="58">
        <v>3.1104199066874024E-3</v>
      </c>
      <c r="DH41" s="58">
        <v>1.5552099533437012E-3</v>
      </c>
      <c r="DI41" s="57">
        <v>0.15007776049766716</v>
      </c>
      <c r="DJ41" s="57">
        <v>5.6765163297045097E-2</v>
      </c>
      <c r="DK41" s="57">
        <v>0.15085536547433903</v>
      </c>
      <c r="DL41" s="57">
        <v>8.4758942457231728E-2</v>
      </c>
      <c r="DM41" s="57">
        <v>9.0202177293934677E-2</v>
      </c>
      <c r="DN41" s="57">
        <v>0.16562986003110419</v>
      </c>
      <c r="DO41" s="57">
        <v>0.10886469673405909</v>
      </c>
      <c r="DP41" s="57">
        <v>0</v>
      </c>
      <c r="DQ41" s="57">
        <v>9.3312597200622086E-2</v>
      </c>
      <c r="DR41" s="57">
        <v>1.7107309486780714E-2</v>
      </c>
      <c r="DS41" s="57">
        <v>0</v>
      </c>
      <c r="DT41" s="57">
        <v>0</v>
      </c>
      <c r="DU41" s="57">
        <v>0</v>
      </c>
      <c r="DV41" s="57">
        <v>6.9984447900466561E-3</v>
      </c>
      <c r="DW41" s="57">
        <v>2.3328149300155521E-2</v>
      </c>
      <c r="DX41" s="57">
        <v>0</v>
      </c>
      <c r="DY41" s="57">
        <v>0</v>
      </c>
      <c r="DZ41" s="57">
        <v>4.6656298600311038E-3</v>
      </c>
      <c r="EA41" s="57">
        <v>2.7993779160186624E-2</v>
      </c>
      <c r="EB41" s="57">
        <v>0</v>
      </c>
      <c r="EC41" s="57">
        <v>0</v>
      </c>
      <c r="ED41" s="57">
        <v>1.9440124416796267E-2</v>
      </c>
      <c r="EE41" s="57">
        <v>0</v>
      </c>
      <c r="EF41" s="57">
        <v>0</v>
      </c>
      <c r="EG41" s="57">
        <v>0</v>
      </c>
      <c r="EH41" s="57">
        <v>0</v>
      </c>
      <c r="EI41" s="57">
        <v>90000</v>
      </c>
      <c r="EJ41" s="57">
        <v>2</v>
      </c>
      <c r="EK41" s="57">
        <v>2</v>
      </c>
      <c r="EL41" s="57">
        <v>360</v>
      </c>
      <c r="EM41" s="57">
        <v>19454.77</v>
      </c>
      <c r="EN41" s="57">
        <v>7071.4</v>
      </c>
      <c r="EO41" s="57">
        <v>62</v>
      </c>
      <c r="EP41" s="57">
        <v>4</v>
      </c>
      <c r="EQ41" s="57">
        <v>21.81</v>
      </c>
      <c r="ER41" s="57">
        <v>1.25</v>
      </c>
      <c r="ES41" s="57">
        <v>1</v>
      </c>
      <c r="ET41" s="57">
        <v>42.23</v>
      </c>
      <c r="EU41" s="57">
        <v>209.95334370139969</v>
      </c>
      <c r="EV41" s="57">
        <v>4.6656298600311038E-3</v>
      </c>
      <c r="EW41" s="57">
        <v>4.6656298600311038E-3</v>
      </c>
      <c r="EX41" s="57">
        <v>0.8398133748055987</v>
      </c>
      <c r="EY41" s="57">
        <v>45.384377916018664</v>
      </c>
      <c r="EZ41" s="57">
        <v>16.496267496111972</v>
      </c>
      <c r="FA41" s="57">
        <v>0.14463452566096421</v>
      </c>
      <c r="FB41" s="57">
        <v>9.3312597200622075E-3</v>
      </c>
      <c r="FC41" s="57">
        <v>5.0878693623639185E-2</v>
      </c>
      <c r="FD41" s="57">
        <v>2.9160186625194402E-3</v>
      </c>
      <c r="FE41" s="57">
        <v>2.3328149300155519E-3</v>
      </c>
      <c r="FF41" s="57">
        <v>9.8514774494556756E-2</v>
      </c>
      <c r="FG41" s="57">
        <v>0.36347898227529801</v>
      </c>
      <c r="FH41" s="57">
        <v>0.4686673217930305</v>
      </c>
      <c r="FI41" s="57">
        <v>3.0236601406001967E-2</v>
      </c>
      <c r="FJ41" s="57">
        <v>0.1648650691662257</v>
      </c>
      <c r="FK41" s="57">
        <v>9.4489379393756148E-3</v>
      </c>
      <c r="FL41" s="57">
        <v>7.5591503515004916E-3</v>
      </c>
      <c r="FM41" s="57">
        <v>0.31922291934386576</v>
      </c>
    </row>
    <row r="42" spans="1:169" ht="33.75" outlineLevel="1" x14ac:dyDescent="0.25">
      <c r="A42" s="44">
        <v>190805997</v>
      </c>
      <c r="B42" s="5" t="s">
        <v>42</v>
      </c>
      <c r="C42" s="59">
        <v>2772.112996054967</v>
      </c>
      <c r="D42" s="81">
        <v>1112743.2675000001</v>
      </c>
      <c r="E42" s="41">
        <v>425.08333333333337</v>
      </c>
      <c r="F42" s="54">
        <v>228.66666666666666</v>
      </c>
      <c r="G42" s="54">
        <v>228.66666666666666</v>
      </c>
      <c r="H42" s="54">
        <v>112</v>
      </c>
      <c r="I42" s="54">
        <v>0</v>
      </c>
      <c r="J42" s="54">
        <v>0</v>
      </c>
      <c r="K42" s="54">
        <v>0</v>
      </c>
      <c r="L42" s="54">
        <v>184.66666666666666</v>
      </c>
      <c r="M42" s="54">
        <v>44</v>
      </c>
      <c r="N42" s="54">
        <v>0.67123287671232867</v>
      </c>
      <c r="O42" s="54">
        <v>0.67123287671232867</v>
      </c>
      <c r="P42" s="54">
        <v>0.28479830090555458</v>
      </c>
      <c r="Q42" s="54">
        <v>0</v>
      </c>
      <c r="R42" s="54">
        <v>0</v>
      </c>
      <c r="S42" s="54">
        <v>0</v>
      </c>
      <c r="T42" s="54">
        <v>0</v>
      </c>
      <c r="U42" s="54">
        <v>0.54207436399217213</v>
      </c>
      <c r="V42" s="54">
        <v>0.12915851272015655</v>
      </c>
      <c r="W42" s="55">
        <v>0</v>
      </c>
      <c r="X42" s="55">
        <v>0</v>
      </c>
      <c r="Y42" s="55">
        <v>0</v>
      </c>
      <c r="Z42" s="55">
        <v>0</v>
      </c>
      <c r="AA42" s="56"/>
      <c r="AB42" s="56">
        <v>0</v>
      </c>
      <c r="AC42" s="56">
        <v>11.666666666666666</v>
      </c>
      <c r="AD42" s="56">
        <v>173</v>
      </c>
      <c r="AE42" s="56">
        <v>0</v>
      </c>
      <c r="AF42" s="56">
        <v>0</v>
      </c>
      <c r="AG42" s="56">
        <v>0</v>
      </c>
      <c r="AH42" s="56">
        <v>0</v>
      </c>
      <c r="AI42" s="56">
        <v>44</v>
      </c>
      <c r="AJ42" s="56">
        <v>0</v>
      </c>
      <c r="AK42" s="56">
        <v>0</v>
      </c>
      <c r="AL42" s="56">
        <v>2.6666666666666665</v>
      </c>
      <c r="AM42" s="56">
        <v>0</v>
      </c>
      <c r="AN42" s="56">
        <v>4</v>
      </c>
      <c r="AO42" s="56">
        <v>0</v>
      </c>
      <c r="AP42" s="56">
        <v>0</v>
      </c>
      <c r="AQ42" s="56">
        <v>0</v>
      </c>
      <c r="AR42" s="56">
        <v>0</v>
      </c>
      <c r="AS42" s="56">
        <v>7.333333333333333</v>
      </c>
      <c r="AT42" s="56">
        <v>0</v>
      </c>
      <c r="AU42" s="56">
        <v>0</v>
      </c>
      <c r="AV42" s="56">
        <v>0</v>
      </c>
      <c r="AW42" s="56">
        <v>16.333333333333332</v>
      </c>
      <c r="AX42" s="56">
        <v>0</v>
      </c>
      <c r="AY42" s="56">
        <v>0</v>
      </c>
      <c r="AZ42" s="56">
        <v>17.333333333333332</v>
      </c>
      <c r="BA42" s="56">
        <v>10.333333333333334</v>
      </c>
      <c r="BB42" s="56">
        <v>0</v>
      </c>
      <c r="BC42" s="56">
        <v>8.6666666666666661</v>
      </c>
      <c r="BD42" s="56">
        <v>69.666666666666671</v>
      </c>
      <c r="BE42" s="56">
        <v>4.666666666666667</v>
      </c>
      <c r="BF42" s="56">
        <v>0</v>
      </c>
      <c r="BG42" s="56">
        <v>27.333333333333332</v>
      </c>
      <c r="BH42" s="56">
        <v>25.333333333333332</v>
      </c>
      <c r="BI42" s="56">
        <v>62</v>
      </c>
      <c r="BJ42" s="56">
        <v>0</v>
      </c>
      <c r="BK42" s="56">
        <v>20</v>
      </c>
      <c r="BL42" s="56">
        <v>11</v>
      </c>
      <c r="BM42" s="56">
        <v>0</v>
      </c>
      <c r="BN42" s="56">
        <v>0</v>
      </c>
      <c r="BO42" s="56">
        <v>0</v>
      </c>
      <c r="BP42" s="56">
        <v>0</v>
      </c>
      <c r="BQ42" s="56">
        <v>18.666666666666668</v>
      </c>
      <c r="BR42" s="56">
        <v>29.333333333333332</v>
      </c>
      <c r="BS42" s="56">
        <v>0</v>
      </c>
      <c r="BT42" s="56">
        <v>0</v>
      </c>
      <c r="BU42" s="56">
        <v>0</v>
      </c>
      <c r="BV42" s="56">
        <v>0</v>
      </c>
      <c r="BW42" s="56">
        <v>0</v>
      </c>
      <c r="BX42" s="56">
        <v>3.3333333333333335</v>
      </c>
      <c r="BY42" s="56">
        <v>60.666666666666664</v>
      </c>
      <c r="BZ42" s="56">
        <v>0</v>
      </c>
      <c r="CA42" s="56">
        <v>0</v>
      </c>
      <c r="CB42" s="56">
        <v>0</v>
      </c>
      <c r="CC42" s="57">
        <v>0</v>
      </c>
      <c r="CD42" s="57">
        <v>0</v>
      </c>
      <c r="CE42" s="57">
        <v>0</v>
      </c>
      <c r="CF42" s="57">
        <v>0</v>
      </c>
      <c r="CG42" s="57">
        <v>0</v>
      </c>
      <c r="CH42" s="57">
        <v>0</v>
      </c>
      <c r="CI42" s="57">
        <v>3.4246575342465752E-2</v>
      </c>
      <c r="CJ42" s="57">
        <v>0.50782778864970646</v>
      </c>
      <c r="CK42" s="57">
        <v>0</v>
      </c>
      <c r="CL42" s="57">
        <v>0</v>
      </c>
      <c r="CM42" s="57">
        <v>0</v>
      </c>
      <c r="CN42" s="57">
        <v>0</v>
      </c>
      <c r="CO42" s="57">
        <v>0.12915851272015655</v>
      </c>
      <c r="CP42" s="57">
        <v>0</v>
      </c>
      <c r="CQ42" s="57">
        <v>0</v>
      </c>
      <c r="CR42" s="58">
        <v>7.8277886497064575E-3</v>
      </c>
      <c r="CS42" s="58">
        <v>0</v>
      </c>
      <c r="CT42" s="58">
        <v>1.1741682974559686E-2</v>
      </c>
      <c r="CU42" s="58">
        <v>0</v>
      </c>
      <c r="CV42" s="58">
        <v>0</v>
      </c>
      <c r="CW42" s="58">
        <v>0</v>
      </c>
      <c r="CX42" s="58">
        <v>0</v>
      </c>
      <c r="CY42" s="58">
        <v>2.1526418786692758E-2</v>
      </c>
      <c r="CZ42" s="58">
        <v>0</v>
      </c>
      <c r="DA42" s="58">
        <v>0</v>
      </c>
      <c r="DB42" s="58">
        <v>0</v>
      </c>
      <c r="DC42" s="58">
        <v>4.7945205479452045E-2</v>
      </c>
      <c r="DD42" s="58">
        <v>0</v>
      </c>
      <c r="DE42" s="58">
        <v>0</v>
      </c>
      <c r="DF42" s="58">
        <v>5.0880626223091967E-2</v>
      </c>
      <c r="DG42" s="58">
        <v>3.0332681017612523E-2</v>
      </c>
      <c r="DH42" s="58">
        <v>0</v>
      </c>
      <c r="DI42" s="57">
        <v>2.5440313111545983E-2</v>
      </c>
      <c r="DJ42" s="57">
        <v>0.20450097847358123</v>
      </c>
      <c r="DK42" s="57">
        <v>1.3698630136986301E-2</v>
      </c>
      <c r="DL42" s="57">
        <v>0</v>
      </c>
      <c r="DM42" s="57">
        <v>8.0234833659491189E-2</v>
      </c>
      <c r="DN42" s="57">
        <v>7.4363992172211346E-2</v>
      </c>
      <c r="DO42" s="57">
        <v>0.18199608610567514</v>
      </c>
      <c r="DP42" s="57">
        <v>0</v>
      </c>
      <c r="DQ42" s="57">
        <v>5.8708414872798431E-2</v>
      </c>
      <c r="DR42" s="57">
        <v>3.2289628180039137E-2</v>
      </c>
      <c r="DS42" s="57">
        <v>0</v>
      </c>
      <c r="DT42" s="57">
        <v>0</v>
      </c>
      <c r="DU42" s="57">
        <v>0</v>
      </c>
      <c r="DV42" s="57">
        <v>0</v>
      </c>
      <c r="DW42" s="57">
        <v>5.4794520547945202E-2</v>
      </c>
      <c r="DX42" s="57">
        <v>8.6105675146771032E-2</v>
      </c>
      <c r="DY42" s="57">
        <v>0</v>
      </c>
      <c r="DZ42" s="57">
        <v>0</v>
      </c>
      <c r="EA42" s="57">
        <v>0</v>
      </c>
      <c r="EB42" s="57">
        <v>0</v>
      </c>
      <c r="EC42" s="57">
        <v>0</v>
      </c>
      <c r="ED42" s="57">
        <v>9.7847358121330719E-3</v>
      </c>
      <c r="EE42" s="57">
        <v>0.17808219178082191</v>
      </c>
      <c r="EF42" s="57">
        <v>0</v>
      </c>
      <c r="EG42" s="57">
        <v>0</v>
      </c>
      <c r="EH42" s="57">
        <v>0</v>
      </c>
      <c r="EI42" s="57">
        <v>79000</v>
      </c>
      <c r="EJ42" s="57">
        <v>1</v>
      </c>
      <c r="EK42" s="57">
        <v>1</v>
      </c>
      <c r="EL42" s="57">
        <v>195</v>
      </c>
      <c r="EM42" s="57">
        <v>13341</v>
      </c>
      <c r="EN42" s="57">
        <v>7311.68</v>
      </c>
      <c r="EO42" s="57">
        <v>29</v>
      </c>
      <c r="EP42" s="57">
        <v>3</v>
      </c>
      <c r="EQ42" s="57">
        <v>7</v>
      </c>
      <c r="ER42" s="57">
        <v>0</v>
      </c>
      <c r="ES42" s="57">
        <v>0</v>
      </c>
      <c r="ET42" s="57">
        <v>27</v>
      </c>
      <c r="EU42" s="57">
        <v>231.89823874755379</v>
      </c>
      <c r="EV42" s="57">
        <v>2.9354207436399216E-3</v>
      </c>
      <c r="EW42" s="57">
        <v>2.9354207436399216E-3</v>
      </c>
      <c r="EX42" s="57">
        <v>0.57240704500978468</v>
      </c>
      <c r="EY42" s="57">
        <v>39.161448140900191</v>
      </c>
      <c r="EZ42" s="57">
        <v>21.462857142857143</v>
      </c>
      <c r="FA42" s="57">
        <v>8.5127201565557725E-2</v>
      </c>
      <c r="FB42" s="57">
        <v>8.8062622309197647E-3</v>
      </c>
      <c r="FC42" s="57">
        <v>2.0547945205479451E-2</v>
      </c>
      <c r="FD42" s="57">
        <v>0</v>
      </c>
      <c r="FE42" s="57">
        <v>0</v>
      </c>
      <c r="FF42" s="57">
        <v>7.9256360078277882E-2</v>
      </c>
      <c r="FG42" s="57">
        <v>0.54806086500262352</v>
      </c>
      <c r="FH42" s="57">
        <v>0.43939393939393939</v>
      </c>
      <c r="FI42" s="57">
        <v>4.5454545454545456E-2</v>
      </c>
      <c r="FJ42" s="57">
        <v>0.10606060606060606</v>
      </c>
      <c r="FK42" s="57">
        <v>0</v>
      </c>
      <c r="FL42" s="57">
        <v>0</v>
      </c>
      <c r="FM42" s="57">
        <v>0.40909090909090912</v>
      </c>
    </row>
    <row r="43" spans="1:169" ht="33.75" outlineLevel="1" x14ac:dyDescent="0.25">
      <c r="A43" s="44">
        <v>190804895</v>
      </c>
      <c r="B43" s="5" t="s">
        <v>43</v>
      </c>
      <c r="C43" s="59">
        <v>1875.1682726334884</v>
      </c>
      <c r="D43" s="81">
        <v>879078.76</v>
      </c>
      <c r="E43" s="41">
        <v>481.08333333333337</v>
      </c>
      <c r="F43" s="54">
        <v>305</v>
      </c>
      <c r="G43" s="54">
        <v>300</v>
      </c>
      <c r="H43" s="54">
        <v>103.66666666666667</v>
      </c>
      <c r="I43" s="54">
        <v>5</v>
      </c>
      <c r="J43" s="54">
        <v>5</v>
      </c>
      <c r="K43" s="54">
        <v>66</v>
      </c>
      <c r="L43" s="54">
        <v>71</v>
      </c>
      <c r="M43" s="54">
        <v>168</v>
      </c>
      <c r="N43" s="54">
        <v>0.74632952691680254</v>
      </c>
      <c r="O43" s="54">
        <v>0.73409461663947795</v>
      </c>
      <c r="P43" s="54">
        <v>0.33938447782934639</v>
      </c>
      <c r="Q43" s="54">
        <v>1.2234910277324632E-2</v>
      </c>
      <c r="R43" s="54">
        <v>1.2234910277324632E-2</v>
      </c>
      <c r="S43" s="54">
        <v>3.058727569331158E-3</v>
      </c>
      <c r="T43" s="54">
        <v>0.16150081566068514</v>
      </c>
      <c r="U43" s="54">
        <v>0.17373572593800979</v>
      </c>
      <c r="V43" s="54">
        <v>0.41109298531810767</v>
      </c>
      <c r="W43" s="55">
        <v>61</v>
      </c>
      <c r="X43" s="55">
        <v>0</v>
      </c>
      <c r="Y43" s="55">
        <v>5</v>
      </c>
      <c r="Z43" s="55">
        <v>0</v>
      </c>
      <c r="AA43" s="56"/>
      <c r="AB43" s="56">
        <v>0</v>
      </c>
      <c r="AC43" s="56">
        <v>0</v>
      </c>
      <c r="AD43" s="56">
        <v>71</v>
      </c>
      <c r="AE43" s="56">
        <v>0</v>
      </c>
      <c r="AF43" s="56">
        <v>0</v>
      </c>
      <c r="AG43" s="56">
        <v>0</v>
      </c>
      <c r="AH43" s="56">
        <v>0</v>
      </c>
      <c r="AI43" s="56">
        <v>168</v>
      </c>
      <c r="AJ43" s="56">
        <v>0</v>
      </c>
      <c r="AK43" s="56">
        <v>0</v>
      </c>
      <c r="AL43" s="56">
        <v>6.666666666666667</v>
      </c>
      <c r="AM43" s="56">
        <v>0</v>
      </c>
      <c r="AN43" s="56">
        <v>85.333333333333329</v>
      </c>
      <c r="AO43" s="56">
        <v>0</v>
      </c>
      <c r="AP43" s="56">
        <v>0</v>
      </c>
      <c r="AQ43" s="56">
        <v>0</v>
      </c>
      <c r="AR43" s="56">
        <v>24</v>
      </c>
      <c r="AS43" s="56">
        <v>0</v>
      </c>
      <c r="AT43" s="56">
        <v>0</v>
      </c>
      <c r="AU43" s="56">
        <v>0</v>
      </c>
      <c r="AV43" s="56">
        <v>0</v>
      </c>
      <c r="AW43" s="56">
        <v>0</v>
      </c>
      <c r="AX43" s="56">
        <v>0</v>
      </c>
      <c r="AY43" s="56">
        <v>0</v>
      </c>
      <c r="AZ43" s="56">
        <v>9</v>
      </c>
      <c r="BA43" s="56">
        <v>0</v>
      </c>
      <c r="BB43" s="56">
        <v>0</v>
      </c>
      <c r="BC43" s="56">
        <v>24</v>
      </c>
      <c r="BD43" s="56">
        <v>27.333333333333332</v>
      </c>
      <c r="BE43" s="56">
        <v>13.666666666666666</v>
      </c>
      <c r="BF43" s="56">
        <v>0</v>
      </c>
      <c r="BG43" s="56">
        <v>124.66666666666667</v>
      </c>
      <c r="BH43" s="56">
        <v>53.666666666666664</v>
      </c>
      <c r="BI43" s="56">
        <v>42.666666666666664</v>
      </c>
      <c r="BJ43" s="56">
        <v>7.666666666666667</v>
      </c>
      <c r="BK43" s="56">
        <v>11.333333333333334</v>
      </c>
      <c r="BL43" s="56">
        <v>0</v>
      </c>
      <c r="BM43" s="56">
        <v>0</v>
      </c>
      <c r="BN43" s="56">
        <v>0</v>
      </c>
      <c r="BO43" s="56">
        <v>0</v>
      </c>
      <c r="BP43" s="56">
        <v>0</v>
      </c>
      <c r="BQ43" s="56">
        <v>11.333333333333334</v>
      </c>
      <c r="BR43" s="56">
        <v>0</v>
      </c>
      <c r="BS43" s="56">
        <v>14.666666666666666</v>
      </c>
      <c r="BT43" s="56">
        <v>0</v>
      </c>
      <c r="BU43" s="56">
        <v>0</v>
      </c>
      <c r="BV43" s="56">
        <v>0</v>
      </c>
      <c r="BW43" s="56">
        <v>9</v>
      </c>
      <c r="BX43" s="56">
        <v>6</v>
      </c>
      <c r="BY43" s="56">
        <v>62.666666666666664</v>
      </c>
      <c r="BZ43" s="56">
        <v>0</v>
      </c>
      <c r="CA43" s="56">
        <v>0</v>
      </c>
      <c r="CB43" s="56">
        <v>0</v>
      </c>
      <c r="CC43" s="57">
        <v>0.14926590538336051</v>
      </c>
      <c r="CD43" s="57">
        <v>0</v>
      </c>
      <c r="CE43" s="57">
        <v>1.2234910277324632E-2</v>
      </c>
      <c r="CF43" s="57">
        <v>0</v>
      </c>
      <c r="CG43" s="57">
        <v>0</v>
      </c>
      <c r="CH43" s="57">
        <v>0</v>
      </c>
      <c r="CI43" s="57">
        <v>0</v>
      </c>
      <c r="CJ43" s="57">
        <v>0.17373572593800979</v>
      </c>
      <c r="CK43" s="57">
        <v>0</v>
      </c>
      <c r="CL43" s="57">
        <v>0</v>
      </c>
      <c r="CM43" s="57">
        <v>0</v>
      </c>
      <c r="CN43" s="57">
        <v>0</v>
      </c>
      <c r="CO43" s="57">
        <v>0.41109298531810767</v>
      </c>
      <c r="CP43" s="57">
        <v>0</v>
      </c>
      <c r="CQ43" s="57">
        <v>0</v>
      </c>
      <c r="CR43" s="58">
        <v>1.6313213703099509E-2</v>
      </c>
      <c r="CS43" s="58">
        <v>0</v>
      </c>
      <c r="CT43" s="58">
        <v>0.20880913539967372</v>
      </c>
      <c r="CU43" s="58">
        <v>0</v>
      </c>
      <c r="CV43" s="58">
        <v>0</v>
      </c>
      <c r="CW43" s="58">
        <v>0</v>
      </c>
      <c r="CX43" s="58">
        <v>5.8727569331158233E-2</v>
      </c>
      <c r="CY43" s="58">
        <v>0</v>
      </c>
      <c r="CZ43" s="58">
        <v>0</v>
      </c>
      <c r="DA43" s="58">
        <v>0</v>
      </c>
      <c r="DB43" s="58">
        <v>0</v>
      </c>
      <c r="DC43" s="58">
        <v>0</v>
      </c>
      <c r="DD43" s="58">
        <v>0</v>
      </c>
      <c r="DE43" s="58">
        <v>0</v>
      </c>
      <c r="DF43" s="58">
        <v>2.2022838499184339E-2</v>
      </c>
      <c r="DG43" s="58">
        <v>0</v>
      </c>
      <c r="DH43" s="58">
        <v>0</v>
      </c>
      <c r="DI43" s="57">
        <v>5.8727569331158233E-2</v>
      </c>
      <c r="DJ43" s="57">
        <v>6.6884176182707991E-2</v>
      </c>
      <c r="DK43" s="57">
        <v>3.3442088091353996E-2</v>
      </c>
      <c r="DL43" s="57">
        <v>0</v>
      </c>
      <c r="DM43" s="57">
        <v>0.30505709624796085</v>
      </c>
      <c r="DN43" s="57">
        <v>0.13132137030995106</v>
      </c>
      <c r="DO43" s="57">
        <v>0.10440456769983686</v>
      </c>
      <c r="DP43" s="57">
        <v>1.8760195758564437E-2</v>
      </c>
      <c r="DQ43" s="57">
        <v>2.7732463295269169E-2</v>
      </c>
      <c r="DR43" s="57">
        <v>0</v>
      </c>
      <c r="DS43" s="57">
        <v>0</v>
      </c>
      <c r="DT43" s="57">
        <v>0</v>
      </c>
      <c r="DU43" s="57">
        <v>0</v>
      </c>
      <c r="DV43" s="57">
        <v>0</v>
      </c>
      <c r="DW43" s="57">
        <v>2.7732463295269169E-2</v>
      </c>
      <c r="DX43" s="57">
        <v>0</v>
      </c>
      <c r="DY43" s="57">
        <v>3.588907014681892E-2</v>
      </c>
      <c r="DZ43" s="57">
        <v>0</v>
      </c>
      <c r="EA43" s="57">
        <v>0</v>
      </c>
      <c r="EB43" s="57">
        <v>0</v>
      </c>
      <c r="EC43" s="57">
        <v>2.2022838499184339E-2</v>
      </c>
      <c r="ED43" s="57">
        <v>1.4681892332789558E-2</v>
      </c>
      <c r="EE43" s="57">
        <v>0.15334420880913538</v>
      </c>
      <c r="EF43" s="57">
        <v>0</v>
      </c>
      <c r="EG43" s="57">
        <v>0</v>
      </c>
      <c r="EH43" s="57">
        <v>0</v>
      </c>
      <c r="EI43" s="57">
        <v>99000</v>
      </c>
      <c r="EJ43" s="57">
        <v>1</v>
      </c>
      <c r="EK43" s="57">
        <v>1</v>
      </c>
      <c r="EL43" s="57">
        <v>45</v>
      </c>
      <c r="EM43" s="57">
        <v>3847.81</v>
      </c>
      <c r="EN43" s="57">
        <v>2378.25</v>
      </c>
      <c r="EO43" s="57">
        <v>30</v>
      </c>
      <c r="EP43" s="57">
        <v>2</v>
      </c>
      <c r="EQ43" s="57">
        <v>6</v>
      </c>
      <c r="ER43" s="57">
        <v>0</v>
      </c>
      <c r="ES43" s="57">
        <v>1</v>
      </c>
      <c r="ET43" s="57">
        <v>18.25</v>
      </c>
      <c r="EU43" s="57">
        <v>242.25122349102773</v>
      </c>
      <c r="EV43" s="57">
        <v>2.4469820554649264E-3</v>
      </c>
      <c r="EW43" s="57">
        <v>2.4469820554649264E-3</v>
      </c>
      <c r="EX43" s="57">
        <v>0.11011419249592169</v>
      </c>
      <c r="EY43" s="57">
        <v>9.4155220228384984</v>
      </c>
      <c r="EZ43" s="57">
        <v>5.8195350734094617</v>
      </c>
      <c r="FA43" s="57">
        <v>7.3409461663947795E-2</v>
      </c>
      <c r="FB43" s="57">
        <v>4.8939641109298528E-3</v>
      </c>
      <c r="FC43" s="57">
        <v>1.4681892332789558E-2</v>
      </c>
      <c r="FD43" s="57">
        <v>0</v>
      </c>
      <c r="FE43" s="57">
        <v>2.4469820554649264E-3</v>
      </c>
      <c r="FF43" s="57">
        <v>4.4657422512234909E-2</v>
      </c>
      <c r="FG43" s="57">
        <v>0.61807885524493156</v>
      </c>
      <c r="FH43" s="57">
        <v>0.5240174672489083</v>
      </c>
      <c r="FI43" s="57">
        <v>3.4934497816593885E-2</v>
      </c>
      <c r="FJ43" s="57">
        <v>0.10480349344978165</v>
      </c>
      <c r="FK43" s="57">
        <v>0</v>
      </c>
      <c r="FL43" s="57">
        <v>1.7467248908296942E-2</v>
      </c>
      <c r="FM43" s="57">
        <v>0.31877729257641924</v>
      </c>
    </row>
    <row r="44" spans="1:169" ht="22.5" outlineLevel="1" x14ac:dyDescent="0.25">
      <c r="A44" s="44">
        <v>190804176</v>
      </c>
      <c r="B44" s="5" t="s">
        <v>44</v>
      </c>
      <c r="C44" s="59">
        <v>2792.9570163426329</v>
      </c>
      <c r="D44" s="81">
        <v>606093.42000000004</v>
      </c>
      <c r="E44" s="41">
        <v>239.08333333333334</v>
      </c>
      <c r="F44" s="54">
        <v>55.333333333333336</v>
      </c>
      <c r="G44" s="54">
        <v>55.333333333333336</v>
      </c>
      <c r="H44" s="54">
        <v>66</v>
      </c>
      <c r="I44" s="54">
        <v>0</v>
      </c>
      <c r="J44" s="54">
        <v>0</v>
      </c>
      <c r="K44" s="54">
        <v>0</v>
      </c>
      <c r="L44" s="54">
        <v>46</v>
      </c>
      <c r="M44" s="54">
        <v>9.3333333333333339</v>
      </c>
      <c r="N44" s="54">
        <v>0.45604395604395609</v>
      </c>
      <c r="O44" s="54">
        <v>0.45604395604395609</v>
      </c>
      <c r="P44" s="54">
        <v>0.31563688450756422</v>
      </c>
      <c r="Q44" s="54">
        <v>0</v>
      </c>
      <c r="R44" s="54">
        <v>0</v>
      </c>
      <c r="S44" s="54">
        <v>0</v>
      </c>
      <c r="T44" s="54">
        <v>0</v>
      </c>
      <c r="U44" s="54">
        <v>0.37912087912087916</v>
      </c>
      <c r="V44" s="54">
        <v>7.6923076923076927E-2</v>
      </c>
      <c r="W44" s="55">
        <v>0</v>
      </c>
      <c r="X44" s="55">
        <v>0</v>
      </c>
      <c r="Y44" s="55">
        <v>0</v>
      </c>
      <c r="Z44" s="55">
        <v>0</v>
      </c>
      <c r="AA44" s="56"/>
      <c r="AB44" s="56">
        <v>4</v>
      </c>
      <c r="AC44" s="56">
        <v>0</v>
      </c>
      <c r="AD44" s="56">
        <v>42</v>
      </c>
      <c r="AE44" s="56">
        <v>0</v>
      </c>
      <c r="AF44" s="56">
        <v>0</v>
      </c>
      <c r="AG44" s="56">
        <v>0</v>
      </c>
      <c r="AH44" s="56">
        <v>0</v>
      </c>
      <c r="AI44" s="56">
        <v>9.3333333333333339</v>
      </c>
      <c r="AJ44" s="56">
        <v>0</v>
      </c>
      <c r="AK44" s="56">
        <v>0</v>
      </c>
      <c r="AL44" s="56">
        <v>0</v>
      </c>
      <c r="AM44" s="56">
        <v>0</v>
      </c>
      <c r="AN44" s="56">
        <v>28.666666666666668</v>
      </c>
      <c r="AO44" s="56">
        <v>0</v>
      </c>
      <c r="AP44" s="56">
        <v>0</v>
      </c>
      <c r="AQ44" s="56">
        <v>0</v>
      </c>
      <c r="AR44" s="56">
        <v>14.333333333333334</v>
      </c>
      <c r="AS44" s="56">
        <v>0</v>
      </c>
      <c r="AT44" s="56">
        <v>0</v>
      </c>
      <c r="AU44" s="56">
        <v>0</v>
      </c>
      <c r="AV44" s="56">
        <v>0</v>
      </c>
      <c r="AW44" s="56">
        <v>0</v>
      </c>
      <c r="AX44" s="56">
        <v>0</v>
      </c>
      <c r="AY44" s="56">
        <v>0</v>
      </c>
      <c r="AZ44" s="56">
        <v>12.333333333333334</v>
      </c>
      <c r="BA44" s="56">
        <v>0</v>
      </c>
      <c r="BB44" s="56">
        <v>0</v>
      </c>
      <c r="BC44" s="56">
        <v>0</v>
      </c>
      <c r="BD44" s="56">
        <v>13.333333333333334</v>
      </c>
      <c r="BE44" s="56">
        <v>0</v>
      </c>
      <c r="BF44" s="56">
        <v>2</v>
      </c>
      <c r="BG44" s="56">
        <v>3.3333333333333335</v>
      </c>
      <c r="BH44" s="56">
        <v>8.6666666666666661</v>
      </c>
      <c r="BI44" s="56">
        <v>25.333333333333332</v>
      </c>
      <c r="BJ44" s="56">
        <v>0</v>
      </c>
      <c r="BK44" s="56">
        <v>0</v>
      </c>
      <c r="BL44" s="56">
        <v>0</v>
      </c>
      <c r="BM44" s="56">
        <v>2.6666666666666665</v>
      </c>
      <c r="BN44" s="56">
        <v>0</v>
      </c>
      <c r="BO44" s="56">
        <v>0</v>
      </c>
      <c r="BP44" s="56">
        <v>0</v>
      </c>
      <c r="BQ44" s="56">
        <v>0</v>
      </c>
      <c r="BR44" s="56">
        <v>0</v>
      </c>
      <c r="BS44" s="56">
        <v>26.333333333333332</v>
      </c>
      <c r="BT44" s="56">
        <v>0</v>
      </c>
      <c r="BU44" s="56">
        <v>3.6666666666666665</v>
      </c>
      <c r="BV44" s="56">
        <v>0</v>
      </c>
      <c r="BW44" s="56">
        <v>0</v>
      </c>
      <c r="BX44" s="56">
        <v>0</v>
      </c>
      <c r="BY44" s="56">
        <v>36</v>
      </c>
      <c r="BZ44" s="56">
        <v>0</v>
      </c>
      <c r="CA44" s="56">
        <v>0</v>
      </c>
      <c r="CB44" s="56">
        <v>0</v>
      </c>
      <c r="CC44" s="57">
        <v>0</v>
      </c>
      <c r="CD44" s="57">
        <v>0</v>
      </c>
      <c r="CE44" s="57">
        <v>0</v>
      </c>
      <c r="CF44" s="57">
        <v>0</v>
      </c>
      <c r="CG44" s="57">
        <v>0</v>
      </c>
      <c r="CH44" s="57">
        <v>3.2967032967032968E-2</v>
      </c>
      <c r="CI44" s="57">
        <v>0</v>
      </c>
      <c r="CJ44" s="57">
        <v>0.34615384615384615</v>
      </c>
      <c r="CK44" s="57">
        <v>0</v>
      </c>
      <c r="CL44" s="57">
        <v>0</v>
      </c>
      <c r="CM44" s="57">
        <v>0</v>
      </c>
      <c r="CN44" s="57">
        <v>0</v>
      </c>
      <c r="CO44" s="57">
        <v>7.6923076923076927E-2</v>
      </c>
      <c r="CP44" s="57">
        <v>0</v>
      </c>
      <c r="CQ44" s="57">
        <v>0</v>
      </c>
      <c r="CR44" s="58">
        <v>0</v>
      </c>
      <c r="CS44" s="58">
        <v>0</v>
      </c>
      <c r="CT44" s="58">
        <v>0.23626373626373628</v>
      </c>
      <c r="CU44" s="58">
        <v>0</v>
      </c>
      <c r="CV44" s="58">
        <v>0</v>
      </c>
      <c r="CW44" s="58">
        <v>0</v>
      </c>
      <c r="CX44" s="58">
        <v>0.11813186813186814</v>
      </c>
      <c r="CY44" s="58">
        <v>0</v>
      </c>
      <c r="CZ44" s="58">
        <v>0</v>
      </c>
      <c r="DA44" s="58">
        <v>0</v>
      </c>
      <c r="DB44" s="58">
        <v>0</v>
      </c>
      <c r="DC44" s="58">
        <v>0</v>
      </c>
      <c r="DD44" s="58">
        <v>0</v>
      </c>
      <c r="DE44" s="58">
        <v>0</v>
      </c>
      <c r="DF44" s="58">
        <v>0.10164835164835166</v>
      </c>
      <c r="DG44" s="58">
        <v>0</v>
      </c>
      <c r="DH44" s="58">
        <v>0</v>
      </c>
      <c r="DI44" s="57">
        <v>0</v>
      </c>
      <c r="DJ44" s="57">
        <v>0.1098901098901099</v>
      </c>
      <c r="DK44" s="57">
        <v>0</v>
      </c>
      <c r="DL44" s="57">
        <v>1.6483516483516484E-2</v>
      </c>
      <c r="DM44" s="57">
        <v>2.7472527472527476E-2</v>
      </c>
      <c r="DN44" s="57">
        <v>7.1428571428571425E-2</v>
      </c>
      <c r="DO44" s="57">
        <v>0.2087912087912088</v>
      </c>
      <c r="DP44" s="57">
        <v>0</v>
      </c>
      <c r="DQ44" s="57">
        <v>0</v>
      </c>
      <c r="DR44" s="57">
        <v>0</v>
      </c>
      <c r="DS44" s="57">
        <v>2.1978021978021976E-2</v>
      </c>
      <c r="DT44" s="57">
        <v>0</v>
      </c>
      <c r="DU44" s="57">
        <v>0</v>
      </c>
      <c r="DV44" s="57">
        <v>0</v>
      </c>
      <c r="DW44" s="57">
        <v>0</v>
      </c>
      <c r="DX44" s="57">
        <v>0</v>
      </c>
      <c r="DY44" s="57">
        <v>0.21703296703296704</v>
      </c>
      <c r="DZ44" s="57">
        <v>0</v>
      </c>
      <c r="EA44" s="57">
        <v>3.021978021978022E-2</v>
      </c>
      <c r="EB44" s="57">
        <v>0</v>
      </c>
      <c r="EC44" s="57">
        <v>0</v>
      </c>
      <c r="ED44" s="57">
        <v>0</v>
      </c>
      <c r="EE44" s="57">
        <v>0.2967032967032967</v>
      </c>
      <c r="EF44" s="57">
        <v>0</v>
      </c>
      <c r="EG44" s="57">
        <v>0</v>
      </c>
      <c r="EH44" s="57">
        <v>0</v>
      </c>
      <c r="EI44" s="57">
        <v>144000</v>
      </c>
      <c r="EJ44" s="57">
        <v>1</v>
      </c>
      <c r="EK44" s="57">
        <v>1</v>
      </c>
      <c r="EL44" s="57">
        <v>90</v>
      </c>
      <c r="EM44" s="57">
        <v>13877.56</v>
      </c>
      <c r="EN44" s="57">
        <v>7274.47</v>
      </c>
      <c r="EO44" s="57">
        <v>14</v>
      </c>
      <c r="EP44" s="57">
        <v>1</v>
      </c>
      <c r="EQ44" s="57">
        <v>3.5</v>
      </c>
      <c r="ER44" s="57">
        <v>0</v>
      </c>
      <c r="ES44" s="57">
        <v>0</v>
      </c>
      <c r="ET44" s="57">
        <v>4.5</v>
      </c>
      <c r="EU44" s="57">
        <v>1186.8131868131868</v>
      </c>
      <c r="EV44" s="57">
        <v>8.241758241758242E-3</v>
      </c>
      <c r="EW44" s="57">
        <v>8.241758241758242E-3</v>
      </c>
      <c r="EX44" s="57">
        <v>0.74175824175824179</v>
      </c>
      <c r="EY44" s="57">
        <v>114.3754945054945</v>
      </c>
      <c r="EZ44" s="57">
        <v>59.954423076923078</v>
      </c>
      <c r="FA44" s="57">
        <v>0.11538461538461539</v>
      </c>
      <c r="FB44" s="57">
        <v>8.241758241758242E-3</v>
      </c>
      <c r="FC44" s="57">
        <v>2.8846153846153848E-2</v>
      </c>
      <c r="FD44" s="57">
        <v>0</v>
      </c>
      <c r="FE44" s="57">
        <v>0</v>
      </c>
      <c r="FF44" s="57">
        <v>3.7087912087912088E-2</v>
      </c>
      <c r="FG44" s="57">
        <v>0.52418941081861659</v>
      </c>
      <c r="FH44" s="57">
        <v>0.60869565217391308</v>
      </c>
      <c r="FI44" s="57">
        <v>4.3478260869565216E-2</v>
      </c>
      <c r="FJ44" s="57">
        <v>0.15217391304347827</v>
      </c>
      <c r="FK44" s="57">
        <v>0</v>
      </c>
      <c r="FL44" s="57">
        <v>0</v>
      </c>
      <c r="FM44" s="57">
        <v>0.19565217391304349</v>
      </c>
    </row>
    <row r="45" spans="1:169" ht="22.5" outlineLevel="1" x14ac:dyDescent="0.25">
      <c r="A45" s="44">
        <v>144132264</v>
      </c>
      <c r="B45" s="5" t="s">
        <v>45</v>
      </c>
      <c r="C45" s="59">
        <v>1397.2475016909339</v>
      </c>
      <c r="D45" s="81">
        <v>2504227.6924999999</v>
      </c>
      <c r="E45" s="41">
        <v>1791.3333333333333</v>
      </c>
      <c r="F45" s="54">
        <v>76</v>
      </c>
      <c r="G45" s="54">
        <v>76</v>
      </c>
      <c r="H45" s="54">
        <v>1456</v>
      </c>
      <c r="I45" s="54">
        <v>0</v>
      </c>
      <c r="J45" s="54">
        <v>0</v>
      </c>
      <c r="K45" s="54">
        <v>0</v>
      </c>
      <c r="L45" s="54">
        <v>0</v>
      </c>
      <c r="M45" s="54">
        <v>76</v>
      </c>
      <c r="N45" s="54">
        <v>4.960835509138381E-2</v>
      </c>
      <c r="O45" s="54">
        <v>4.960835509138381E-2</v>
      </c>
      <c r="P45" s="54">
        <v>0.98103332565863477</v>
      </c>
      <c r="Q45" s="54">
        <v>0</v>
      </c>
      <c r="R45" s="54">
        <v>0</v>
      </c>
      <c r="S45" s="54">
        <v>0</v>
      </c>
      <c r="T45" s="54">
        <v>0</v>
      </c>
      <c r="U45" s="54">
        <v>0</v>
      </c>
      <c r="V45" s="54">
        <v>4.960835509138381E-2</v>
      </c>
      <c r="W45" s="55">
        <v>0</v>
      </c>
      <c r="X45" s="55">
        <v>0</v>
      </c>
      <c r="Y45" s="55">
        <v>0</v>
      </c>
      <c r="Z45" s="55">
        <v>0</v>
      </c>
      <c r="AA45" s="56"/>
      <c r="AB45" s="56">
        <v>0</v>
      </c>
      <c r="AC45" s="56">
        <v>0</v>
      </c>
      <c r="AD45" s="56">
        <v>0</v>
      </c>
      <c r="AE45" s="56">
        <v>0</v>
      </c>
      <c r="AF45" s="56">
        <v>0</v>
      </c>
      <c r="AG45" s="56">
        <v>0</v>
      </c>
      <c r="AH45" s="56">
        <v>0</v>
      </c>
      <c r="AI45" s="56">
        <v>76</v>
      </c>
      <c r="AJ45" s="56">
        <v>0</v>
      </c>
      <c r="AK45" s="56">
        <v>0</v>
      </c>
      <c r="AL45" s="56">
        <v>232</v>
      </c>
      <c r="AM45" s="56">
        <v>68.666666666666671</v>
      </c>
      <c r="AN45" s="56">
        <v>200.66666666666666</v>
      </c>
      <c r="AO45" s="56">
        <v>0</v>
      </c>
      <c r="AP45" s="56">
        <v>5.333333333333333</v>
      </c>
      <c r="AQ45" s="56">
        <v>0</v>
      </c>
      <c r="AR45" s="56">
        <v>60</v>
      </c>
      <c r="AS45" s="56">
        <v>403</v>
      </c>
      <c r="AT45" s="56">
        <v>158.66666666666666</v>
      </c>
      <c r="AU45" s="56">
        <v>2.6666666666666665</v>
      </c>
      <c r="AV45" s="56">
        <v>0</v>
      </c>
      <c r="AW45" s="56">
        <v>333.33333333333331</v>
      </c>
      <c r="AX45" s="56">
        <v>2.6666666666666665</v>
      </c>
      <c r="AY45" s="56">
        <v>0</v>
      </c>
      <c r="AZ45" s="56">
        <v>67.666666666666671</v>
      </c>
      <c r="BA45" s="56">
        <v>9.3333333333333339</v>
      </c>
      <c r="BB45" s="56">
        <v>3.3333333333333335</v>
      </c>
      <c r="BC45" s="56">
        <v>0</v>
      </c>
      <c r="BD45" s="56">
        <v>16</v>
      </c>
      <c r="BE45" s="56">
        <v>3.3333333333333335</v>
      </c>
      <c r="BF45" s="56">
        <v>0</v>
      </c>
      <c r="BG45" s="56">
        <v>8</v>
      </c>
      <c r="BH45" s="56">
        <v>0</v>
      </c>
      <c r="BI45" s="56">
        <v>30</v>
      </c>
      <c r="BJ45" s="56">
        <v>0</v>
      </c>
      <c r="BK45" s="56">
        <v>5.666666666666667</v>
      </c>
      <c r="BL45" s="56">
        <v>0</v>
      </c>
      <c r="BM45" s="56">
        <v>0</v>
      </c>
      <c r="BN45" s="56">
        <v>0</v>
      </c>
      <c r="BO45" s="56">
        <v>13</v>
      </c>
      <c r="BP45" s="56">
        <v>10.666666666666666</v>
      </c>
      <c r="BQ45" s="56">
        <v>98.333333333333329</v>
      </c>
      <c r="BR45" s="56">
        <v>142</v>
      </c>
      <c r="BS45" s="56">
        <v>0</v>
      </c>
      <c r="BT45" s="56">
        <v>16.333333333333332</v>
      </c>
      <c r="BU45" s="56">
        <v>22.666666666666668</v>
      </c>
      <c r="BV45" s="56">
        <v>8.6666666666666661</v>
      </c>
      <c r="BW45" s="56">
        <v>56.666666666666664</v>
      </c>
      <c r="BX45" s="56">
        <v>41.333333333333336</v>
      </c>
      <c r="BY45" s="56">
        <v>1001.3333333333334</v>
      </c>
      <c r="BZ45" s="56">
        <v>0</v>
      </c>
      <c r="CA45" s="56">
        <v>0</v>
      </c>
      <c r="CB45" s="56">
        <v>58</v>
      </c>
      <c r="CC45" s="57">
        <v>0</v>
      </c>
      <c r="CD45" s="57">
        <v>0</v>
      </c>
      <c r="CE45" s="57">
        <v>0</v>
      </c>
      <c r="CF45" s="57">
        <v>0</v>
      </c>
      <c r="CG45" s="57">
        <v>0</v>
      </c>
      <c r="CH45" s="57">
        <v>0</v>
      </c>
      <c r="CI45" s="57">
        <v>0</v>
      </c>
      <c r="CJ45" s="57">
        <v>0</v>
      </c>
      <c r="CK45" s="57">
        <v>0</v>
      </c>
      <c r="CL45" s="57">
        <v>0</v>
      </c>
      <c r="CM45" s="57">
        <v>0</v>
      </c>
      <c r="CN45" s="57">
        <v>0</v>
      </c>
      <c r="CO45" s="57">
        <v>4.960835509138381E-2</v>
      </c>
      <c r="CP45" s="57">
        <v>0</v>
      </c>
      <c r="CQ45" s="57">
        <v>0</v>
      </c>
      <c r="CR45" s="58">
        <v>0.1514360313315927</v>
      </c>
      <c r="CS45" s="58">
        <v>4.4821583986074852E-2</v>
      </c>
      <c r="CT45" s="58">
        <v>0.1309834638816362</v>
      </c>
      <c r="CU45" s="58">
        <v>0</v>
      </c>
      <c r="CV45" s="58">
        <v>3.4812880765883376E-3</v>
      </c>
      <c r="CW45" s="58">
        <v>0</v>
      </c>
      <c r="CX45" s="58">
        <v>3.91644908616188E-2</v>
      </c>
      <c r="CY45" s="58">
        <v>0.26305483028720628</v>
      </c>
      <c r="CZ45" s="58">
        <v>0.10356832027850305</v>
      </c>
      <c r="DA45" s="58">
        <v>1.7406440382941688E-3</v>
      </c>
      <c r="DB45" s="58">
        <v>0</v>
      </c>
      <c r="DC45" s="58">
        <v>0.2175805047867711</v>
      </c>
      <c r="DD45" s="58">
        <v>1.7406440382941688E-3</v>
      </c>
      <c r="DE45" s="58">
        <v>0</v>
      </c>
      <c r="DF45" s="58">
        <v>4.4168842471714535E-2</v>
      </c>
      <c r="DG45" s="58">
        <v>6.0922541340295913E-3</v>
      </c>
      <c r="DH45" s="58">
        <v>2.1758050478677109E-3</v>
      </c>
      <c r="DI45" s="57">
        <v>0</v>
      </c>
      <c r="DJ45" s="57">
        <v>1.0443864229765013E-2</v>
      </c>
      <c r="DK45" s="57">
        <v>2.1758050478677109E-3</v>
      </c>
      <c r="DL45" s="57">
        <v>0</v>
      </c>
      <c r="DM45" s="57">
        <v>5.2219321148825066E-3</v>
      </c>
      <c r="DN45" s="57">
        <v>0</v>
      </c>
      <c r="DO45" s="57">
        <v>1.95822454308094E-2</v>
      </c>
      <c r="DP45" s="57">
        <v>0</v>
      </c>
      <c r="DQ45" s="57">
        <v>3.6988685813751092E-3</v>
      </c>
      <c r="DR45" s="57">
        <v>0</v>
      </c>
      <c r="DS45" s="57">
        <v>0</v>
      </c>
      <c r="DT45" s="57">
        <v>0</v>
      </c>
      <c r="DU45" s="57">
        <v>8.4856396866840739E-3</v>
      </c>
      <c r="DV45" s="57">
        <v>6.9625761531766752E-3</v>
      </c>
      <c r="DW45" s="57">
        <v>6.4186248912097468E-2</v>
      </c>
      <c r="DX45" s="57">
        <v>9.2689295039164496E-2</v>
      </c>
      <c r="DY45" s="57">
        <v>0</v>
      </c>
      <c r="DZ45" s="57">
        <v>1.0661444734551783E-2</v>
      </c>
      <c r="EA45" s="57">
        <v>1.4795474325500437E-2</v>
      </c>
      <c r="EB45" s="57">
        <v>5.6570931244560481E-3</v>
      </c>
      <c r="EC45" s="57">
        <v>3.6988685813751088E-2</v>
      </c>
      <c r="ED45" s="57">
        <v>2.6979982593559618E-2</v>
      </c>
      <c r="EE45" s="57">
        <v>0.65361183637946041</v>
      </c>
      <c r="EF45" s="57">
        <v>0</v>
      </c>
      <c r="EG45" s="57">
        <v>0</v>
      </c>
      <c r="EH45" s="57">
        <v>3.7859007832898174E-2</v>
      </c>
      <c r="EI45" s="57">
        <v>182076.36</v>
      </c>
      <c r="EJ45" s="57">
        <v>1</v>
      </c>
      <c r="EK45" s="57">
        <v>1</v>
      </c>
      <c r="EL45" s="57">
        <v>8</v>
      </c>
      <c r="EM45" s="57">
        <v>5285.91</v>
      </c>
      <c r="EN45" s="57">
        <v>3632.08</v>
      </c>
      <c r="EO45" s="57">
        <v>37</v>
      </c>
      <c r="EP45" s="57">
        <v>0</v>
      </c>
      <c r="EQ45" s="57">
        <v>0</v>
      </c>
      <c r="ER45" s="57">
        <v>0</v>
      </c>
      <c r="ES45" s="57">
        <v>0</v>
      </c>
      <c r="ET45" s="57">
        <v>0</v>
      </c>
      <c r="EU45" s="57">
        <v>118.84879895561357</v>
      </c>
      <c r="EV45" s="57">
        <v>6.5274151436031332E-4</v>
      </c>
      <c r="EW45" s="57">
        <v>6.5274151436031332E-4</v>
      </c>
      <c r="EX45" s="57">
        <v>5.2219321148825066E-3</v>
      </c>
      <c r="EY45" s="57">
        <v>3.4503328981723236</v>
      </c>
      <c r="EZ45" s="57">
        <v>2.3708093994778068</v>
      </c>
      <c r="FA45" s="57">
        <v>2.4151436031331592E-2</v>
      </c>
      <c r="FB45" s="57">
        <v>0</v>
      </c>
      <c r="FC45" s="57">
        <v>0</v>
      </c>
      <c r="FD45" s="57">
        <v>0</v>
      </c>
      <c r="FE45" s="57">
        <v>0</v>
      </c>
      <c r="FF45" s="57">
        <v>0</v>
      </c>
      <c r="FG45" s="57">
        <v>0.68712482808068998</v>
      </c>
      <c r="FH45" s="57">
        <v>1</v>
      </c>
      <c r="FI45" s="57">
        <v>0</v>
      </c>
      <c r="FJ45" s="57">
        <v>0</v>
      </c>
      <c r="FK45" s="57">
        <v>0</v>
      </c>
      <c r="FL45" s="57">
        <v>0</v>
      </c>
      <c r="FM45" s="57">
        <v>0</v>
      </c>
    </row>
    <row r="46" spans="1:169" ht="22.5" outlineLevel="1" x14ac:dyDescent="0.25">
      <c r="A46" s="44">
        <v>300039668</v>
      </c>
      <c r="B46" s="5" t="s">
        <v>46</v>
      </c>
      <c r="C46" s="59">
        <v>2568.2017681358175</v>
      </c>
      <c r="D46" s="81">
        <v>5259628.1449999996</v>
      </c>
      <c r="E46" s="41">
        <v>2064.5</v>
      </c>
      <c r="F46" s="54">
        <v>1591.6666666666667</v>
      </c>
      <c r="G46" s="54">
        <v>1400</v>
      </c>
      <c r="H46" s="54">
        <v>245.33333333333334</v>
      </c>
      <c r="I46" s="54">
        <v>192</v>
      </c>
      <c r="J46" s="54">
        <v>105.66666666666667</v>
      </c>
      <c r="K46" s="54">
        <v>89.333333333333329</v>
      </c>
      <c r="L46" s="54">
        <v>872.33333333333337</v>
      </c>
      <c r="M46" s="54">
        <v>630.33333333333337</v>
      </c>
      <c r="N46" s="54">
        <v>0.86644892034113596</v>
      </c>
      <c r="O46" s="54">
        <v>0.76211213935764832</v>
      </c>
      <c r="P46" s="54">
        <v>5.5797081989338602E-2</v>
      </c>
      <c r="Q46" s="54">
        <v>0.1045182362547632</v>
      </c>
      <c r="R46" s="54">
        <v>5.7521320994374889E-2</v>
      </c>
      <c r="S46" s="54">
        <v>9.1174477080663882E-2</v>
      </c>
      <c r="T46" s="54">
        <v>4.8630012701868987E-2</v>
      </c>
      <c r="U46" s="54">
        <v>0.4748684449283252</v>
      </c>
      <c r="V46" s="54">
        <v>0.34313191798221743</v>
      </c>
      <c r="W46" s="55">
        <v>0</v>
      </c>
      <c r="X46" s="55">
        <v>0</v>
      </c>
      <c r="Y46" s="55">
        <v>7.333333333333333</v>
      </c>
      <c r="Z46" s="55">
        <v>82</v>
      </c>
      <c r="AA46" s="56"/>
      <c r="AB46" s="56">
        <v>137.66666666666666</v>
      </c>
      <c r="AC46" s="56">
        <v>0</v>
      </c>
      <c r="AD46" s="56">
        <v>734.66666666666663</v>
      </c>
      <c r="AE46" s="56">
        <v>0</v>
      </c>
      <c r="AF46" s="56">
        <v>0</v>
      </c>
      <c r="AG46" s="56">
        <v>0</v>
      </c>
      <c r="AH46" s="56">
        <v>0</v>
      </c>
      <c r="AI46" s="56">
        <v>630.33333333333337</v>
      </c>
      <c r="AJ46" s="56">
        <v>0</v>
      </c>
      <c r="AK46" s="56">
        <v>0</v>
      </c>
      <c r="AL46" s="56">
        <v>14.666666666666666</v>
      </c>
      <c r="AM46" s="56">
        <v>5.333333333333333</v>
      </c>
      <c r="AN46" s="56">
        <v>17.333333333333332</v>
      </c>
      <c r="AO46" s="56">
        <v>0</v>
      </c>
      <c r="AP46" s="56">
        <v>0</v>
      </c>
      <c r="AQ46" s="56">
        <v>0</v>
      </c>
      <c r="AR46" s="56">
        <v>4</v>
      </c>
      <c r="AS46" s="56">
        <v>0</v>
      </c>
      <c r="AT46" s="56">
        <v>0</v>
      </c>
      <c r="AU46" s="56">
        <v>0</v>
      </c>
      <c r="AV46" s="56">
        <v>0</v>
      </c>
      <c r="AW46" s="56">
        <v>0</v>
      </c>
      <c r="AX46" s="56">
        <v>0</v>
      </c>
      <c r="AY46" s="56">
        <v>0</v>
      </c>
      <c r="AZ46" s="56">
        <v>107</v>
      </c>
      <c r="BA46" s="56">
        <v>1.6666666666666667</v>
      </c>
      <c r="BB46" s="56">
        <v>0</v>
      </c>
      <c r="BC46" s="56">
        <v>105.66666666666667</v>
      </c>
      <c r="BD46" s="56">
        <v>358.33333333333331</v>
      </c>
      <c r="BE46" s="56">
        <v>90</v>
      </c>
      <c r="BF46" s="56">
        <v>2</v>
      </c>
      <c r="BG46" s="56">
        <v>355</v>
      </c>
      <c r="BH46" s="56">
        <v>211</v>
      </c>
      <c r="BI46" s="56">
        <v>367.66666666666669</v>
      </c>
      <c r="BJ46" s="56">
        <v>11</v>
      </c>
      <c r="BK46" s="56">
        <v>26</v>
      </c>
      <c r="BL46" s="56">
        <v>0</v>
      </c>
      <c r="BM46" s="56">
        <v>52</v>
      </c>
      <c r="BN46" s="56">
        <v>0</v>
      </c>
      <c r="BO46" s="56">
        <v>13.333333333333334</v>
      </c>
      <c r="BP46" s="56">
        <v>13.666666666666666</v>
      </c>
      <c r="BQ46" s="56">
        <v>12.333333333333334</v>
      </c>
      <c r="BR46" s="56">
        <v>86</v>
      </c>
      <c r="BS46" s="56">
        <v>0</v>
      </c>
      <c r="BT46" s="56">
        <v>26.333333333333332</v>
      </c>
      <c r="BU46" s="56">
        <v>42.666666666666664</v>
      </c>
      <c r="BV46" s="56">
        <v>11.333333333333334</v>
      </c>
      <c r="BW46" s="56">
        <v>0</v>
      </c>
      <c r="BX46" s="56">
        <v>11.666666666666666</v>
      </c>
      <c r="BY46" s="56">
        <v>41.333333333333336</v>
      </c>
      <c r="BZ46" s="56">
        <v>0</v>
      </c>
      <c r="CA46" s="56">
        <v>0</v>
      </c>
      <c r="CB46" s="56">
        <v>0</v>
      </c>
      <c r="CC46" s="57">
        <v>0</v>
      </c>
      <c r="CD46" s="57">
        <v>0</v>
      </c>
      <c r="CE46" s="57">
        <v>3.9920159680638719E-3</v>
      </c>
      <c r="CF46" s="57">
        <v>4.463799673380512E-2</v>
      </c>
      <c r="CG46" s="57">
        <v>0</v>
      </c>
      <c r="CH46" s="57">
        <v>7.4941027036835417E-2</v>
      </c>
      <c r="CI46" s="57">
        <v>0</v>
      </c>
      <c r="CJ46" s="57">
        <v>0.39992741789148972</v>
      </c>
      <c r="CK46" s="57">
        <v>0</v>
      </c>
      <c r="CL46" s="57">
        <v>0</v>
      </c>
      <c r="CM46" s="57">
        <v>0</v>
      </c>
      <c r="CN46" s="57">
        <v>0</v>
      </c>
      <c r="CO46" s="57">
        <v>0.34313191798221743</v>
      </c>
      <c r="CP46" s="57">
        <v>0</v>
      </c>
      <c r="CQ46" s="57">
        <v>0</v>
      </c>
      <c r="CR46" s="58">
        <v>7.9840319361277438E-3</v>
      </c>
      <c r="CS46" s="58">
        <v>2.9032843404100889E-3</v>
      </c>
      <c r="CT46" s="58">
        <v>9.4356741063327879E-3</v>
      </c>
      <c r="CU46" s="58">
        <v>0</v>
      </c>
      <c r="CV46" s="58">
        <v>0</v>
      </c>
      <c r="CW46" s="58">
        <v>0</v>
      </c>
      <c r="CX46" s="58">
        <v>2.1774632553075669E-3</v>
      </c>
      <c r="CY46" s="58">
        <v>0</v>
      </c>
      <c r="CZ46" s="58">
        <v>0</v>
      </c>
      <c r="DA46" s="58">
        <v>0</v>
      </c>
      <c r="DB46" s="58">
        <v>0</v>
      </c>
      <c r="DC46" s="58">
        <v>0</v>
      </c>
      <c r="DD46" s="58">
        <v>0</v>
      </c>
      <c r="DE46" s="58">
        <v>0</v>
      </c>
      <c r="DF46" s="58">
        <v>5.8247142079477406E-2</v>
      </c>
      <c r="DG46" s="58">
        <v>9.0727635637815284E-4</v>
      </c>
      <c r="DH46" s="58">
        <v>0</v>
      </c>
      <c r="DI46" s="57">
        <v>5.7521320994374889E-2</v>
      </c>
      <c r="DJ46" s="57">
        <v>0.19506441662130283</v>
      </c>
      <c r="DK46" s="57">
        <v>4.8992923244420249E-2</v>
      </c>
      <c r="DL46" s="57">
        <v>1.0887316276537834E-3</v>
      </c>
      <c r="DM46" s="57">
        <v>0.19324986390854654</v>
      </c>
      <c r="DN46" s="57">
        <v>0.11486118671747414</v>
      </c>
      <c r="DO46" s="57">
        <v>0.20014516421702053</v>
      </c>
      <c r="DP46" s="57">
        <v>5.9880239520958087E-3</v>
      </c>
      <c r="DQ46" s="57">
        <v>1.4153511159499184E-2</v>
      </c>
      <c r="DR46" s="57">
        <v>0</v>
      </c>
      <c r="DS46" s="57">
        <v>2.8307022318998367E-2</v>
      </c>
      <c r="DT46" s="57">
        <v>0</v>
      </c>
      <c r="DU46" s="57">
        <v>7.2582108510252227E-3</v>
      </c>
      <c r="DV46" s="57">
        <v>7.4396661223008528E-3</v>
      </c>
      <c r="DW46" s="57">
        <v>6.7138450371983308E-3</v>
      </c>
      <c r="DX46" s="57">
        <v>4.6815459989112684E-2</v>
      </c>
      <c r="DY46" s="57">
        <v>0</v>
      </c>
      <c r="DZ46" s="57">
        <v>1.4334966430774813E-2</v>
      </c>
      <c r="EA46" s="57">
        <v>2.3226274723280711E-2</v>
      </c>
      <c r="EB46" s="57">
        <v>6.1694792233714397E-3</v>
      </c>
      <c r="EC46" s="57">
        <v>0</v>
      </c>
      <c r="ED46" s="57">
        <v>6.3509344946470689E-3</v>
      </c>
      <c r="EE46" s="57">
        <v>2.2500453638178191E-2</v>
      </c>
      <c r="EF46" s="57">
        <v>0</v>
      </c>
      <c r="EG46" s="57">
        <v>0</v>
      </c>
      <c r="EH46" s="57">
        <v>0</v>
      </c>
      <c r="EI46" s="57">
        <v>70000</v>
      </c>
      <c r="EJ46" s="57">
        <v>6</v>
      </c>
      <c r="EK46" s="57">
        <v>5</v>
      </c>
      <c r="EL46" s="57">
        <v>885</v>
      </c>
      <c r="EM46" s="57">
        <v>42377.29</v>
      </c>
      <c r="EN46" s="57">
        <v>27210.41</v>
      </c>
      <c r="EO46" s="57">
        <v>166</v>
      </c>
      <c r="EP46" s="57">
        <v>7</v>
      </c>
      <c r="EQ46" s="57">
        <v>44</v>
      </c>
      <c r="ER46" s="57">
        <v>0</v>
      </c>
      <c r="ES46" s="57">
        <v>0</v>
      </c>
      <c r="ET46" s="57">
        <v>112.5</v>
      </c>
      <c r="EU46" s="57">
        <v>38.105606967882416</v>
      </c>
      <c r="EV46" s="57">
        <v>3.2661948829613499E-3</v>
      </c>
      <c r="EW46" s="57">
        <v>2.7218290691344584E-3</v>
      </c>
      <c r="EX46" s="57">
        <v>0.4817637452367991</v>
      </c>
      <c r="EY46" s="57">
        <v>23.068747958628197</v>
      </c>
      <c r="EZ46" s="57">
        <v>14.812416984213391</v>
      </c>
      <c r="FA46" s="57">
        <v>9.0364725095264012E-2</v>
      </c>
      <c r="FB46" s="57">
        <v>3.8105606967882419E-3</v>
      </c>
      <c r="FC46" s="57">
        <v>2.3952095808383235E-2</v>
      </c>
      <c r="FD46" s="57">
        <v>0</v>
      </c>
      <c r="FE46" s="57">
        <v>0</v>
      </c>
      <c r="FF46" s="57">
        <v>6.1241154055525313E-2</v>
      </c>
      <c r="FG46" s="57">
        <v>0.64209886946522532</v>
      </c>
      <c r="FH46" s="57">
        <v>0.50379362670713201</v>
      </c>
      <c r="FI46" s="57">
        <v>2.1244309559939303E-2</v>
      </c>
      <c r="FJ46" s="57">
        <v>0.13353566009104703</v>
      </c>
      <c r="FK46" s="57">
        <v>0</v>
      </c>
      <c r="FL46" s="57">
        <v>0</v>
      </c>
      <c r="FM46" s="57">
        <v>0.34142640364188165</v>
      </c>
    </row>
    <row r="47" spans="1:169" ht="22.5" outlineLevel="1" x14ac:dyDescent="0.25">
      <c r="A47" s="44">
        <v>190087881</v>
      </c>
      <c r="B47" s="5" t="s">
        <v>47</v>
      </c>
      <c r="C47" s="59">
        <v>3383.5202934238941</v>
      </c>
      <c r="D47" s="81">
        <v>1179408.7275</v>
      </c>
      <c r="E47" s="41">
        <v>360.25000000000006</v>
      </c>
      <c r="F47" s="54">
        <v>277.33333333333331</v>
      </c>
      <c r="G47" s="54">
        <v>265</v>
      </c>
      <c r="H47" s="54">
        <v>20.333333333333332</v>
      </c>
      <c r="I47" s="54">
        <v>12.333333333333334</v>
      </c>
      <c r="J47" s="54">
        <v>7.666666666666667</v>
      </c>
      <c r="K47" s="54">
        <v>17.666666666666668</v>
      </c>
      <c r="L47" s="54">
        <v>188.66666666666666</v>
      </c>
      <c r="M47" s="54">
        <v>71</v>
      </c>
      <c r="N47" s="54">
        <v>0.93169092945128762</v>
      </c>
      <c r="O47" s="54">
        <v>0.89025755879059343</v>
      </c>
      <c r="P47" s="54">
        <v>1.707726763717805E-2</v>
      </c>
      <c r="Q47" s="54">
        <v>4.1433370660694288E-2</v>
      </c>
      <c r="R47" s="54">
        <v>2.5755879059350503E-2</v>
      </c>
      <c r="S47" s="54">
        <v>2.3603440286362187E-2</v>
      </c>
      <c r="T47" s="54">
        <v>5.9350503919372903E-2</v>
      </c>
      <c r="U47" s="54">
        <v>0.63381858902575583</v>
      </c>
      <c r="V47" s="54">
        <v>0.23852183650615899</v>
      </c>
      <c r="W47" s="55">
        <v>0</v>
      </c>
      <c r="X47" s="55">
        <v>0</v>
      </c>
      <c r="Y47" s="55">
        <v>1.6666666666666667</v>
      </c>
      <c r="Z47" s="55">
        <v>16</v>
      </c>
      <c r="AA47" s="56"/>
      <c r="AB47" s="56">
        <v>27.333333333333332</v>
      </c>
      <c r="AC47" s="56">
        <v>0</v>
      </c>
      <c r="AD47" s="56">
        <v>161.33333333333334</v>
      </c>
      <c r="AE47" s="56">
        <v>0</v>
      </c>
      <c r="AF47" s="56">
        <v>0</v>
      </c>
      <c r="AG47" s="56">
        <v>0</v>
      </c>
      <c r="AH47" s="56">
        <v>0</v>
      </c>
      <c r="AI47" s="56">
        <v>71</v>
      </c>
      <c r="AJ47" s="56">
        <v>0</v>
      </c>
      <c r="AK47" s="56">
        <v>0</v>
      </c>
      <c r="AL47" s="56">
        <v>0</v>
      </c>
      <c r="AM47" s="56">
        <v>0</v>
      </c>
      <c r="AN47" s="56">
        <v>0</v>
      </c>
      <c r="AO47" s="56">
        <v>0</v>
      </c>
      <c r="AP47" s="56">
        <v>0</v>
      </c>
      <c r="AQ47" s="56">
        <v>0</v>
      </c>
      <c r="AR47" s="56">
        <v>0</v>
      </c>
      <c r="AS47" s="56">
        <v>0</v>
      </c>
      <c r="AT47" s="56">
        <v>0</v>
      </c>
      <c r="AU47" s="56">
        <v>0</v>
      </c>
      <c r="AV47" s="56">
        <v>0</v>
      </c>
      <c r="AW47" s="56">
        <v>0</v>
      </c>
      <c r="AX47" s="56">
        <v>0</v>
      </c>
      <c r="AY47" s="56">
        <v>0</v>
      </c>
      <c r="AZ47" s="56">
        <v>20.333333333333332</v>
      </c>
      <c r="BA47" s="56">
        <v>0</v>
      </c>
      <c r="BB47" s="56">
        <v>0</v>
      </c>
      <c r="BC47" s="56">
        <v>8.6666666666666661</v>
      </c>
      <c r="BD47" s="56">
        <v>62.333333333333336</v>
      </c>
      <c r="BE47" s="56">
        <v>6</v>
      </c>
      <c r="BF47" s="56">
        <v>0</v>
      </c>
      <c r="BG47" s="56">
        <v>52</v>
      </c>
      <c r="BH47" s="56">
        <v>52.333333333333336</v>
      </c>
      <c r="BI47" s="56">
        <v>78</v>
      </c>
      <c r="BJ47" s="56">
        <v>0</v>
      </c>
      <c r="BK47" s="56">
        <v>4</v>
      </c>
      <c r="BL47" s="56">
        <v>0</v>
      </c>
      <c r="BM47" s="56">
        <v>14</v>
      </c>
      <c r="BN47" s="56">
        <v>0</v>
      </c>
      <c r="BO47" s="56">
        <v>0</v>
      </c>
      <c r="BP47" s="56">
        <v>0</v>
      </c>
      <c r="BQ47" s="56">
        <v>4</v>
      </c>
      <c r="BR47" s="56">
        <v>7.333333333333333</v>
      </c>
      <c r="BS47" s="56">
        <v>0</v>
      </c>
      <c r="BT47" s="56">
        <v>0</v>
      </c>
      <c r="BU47" s="56">
        <v>9</v>
      </c>
      <c r="BV47" s="56">
        <v>0</v>
      </c>
      <c r="BW47" s="56">
        <v>0</v>
      </c>
      <c r="BX47" s="56">
        <v>0</v>
      </c>
      <c r="BY47" s="56">
        <v>0</v>
      </c>
      <c r="BZ47" s="56">
        <v>0</v>
      </c>
      <c r="CA47" s="56">
        <v>0</v>
      </c>
      <c r="CB47" s="56">
        <v>0</v>
      </c>
      <c r="CC47" s="57">
        <v>0</v>
      </c>
      <c r="CD47" s="57">
        <v>0</v>
      </c>
      <c r="CE47" s="57">
        <v>5.5991041433370659E-3</v>
      </c>
      <c r="CF47" s="57">
        <v>5.3751399776035831E-2</v>
      </c>
      <c r="CG47" s="57">
        <v>0</v>
      </c>
      <c r="CH47" s="57">
        <v>9.182530795072788E-2</v>
      </c>
      <c r="CI47" s="57">
        <v>0</v>
      </c>
      <c r="CJ47" s="57">
        <v>0.54199328107502798</v>
      </c>
      <c r="CK47" s="57">
        <v>0</v>
      </c>
      <c r="CL47" s="57">
        <v>0</v>
      </c>
      <c r="CM47" s="57">
        <v>0</v>
      </c>
      <c r="CN47" s="57">
        <v>0</v>
      </c>
      <c r="CO47" s="57">
        <v>0.23852183650615899</v>
      </c>
      <c r="CP47" s="57">
        <v>0</v>
      </c>
      <c r="CQ47" s="57">
        <v>0</v>
      </c>
      <c r="CR47" s="58">
        <v>0</v>
      </c>
      <c r="CS47" s="58">
        <v>0</v>
      </c>
      <c r="CT47" s="58">
        <v>0</v>
      </c>
      <c r="CU47" s="58">
        <v>0</v>
      </c>
      <c r="CV47" s="58">
        <v>0</v>
      </c>
      <c r="CW47" s="58">
        <v>0</v>
      </c>
      <c r="CX47" s="58">
        <v>0</v>
      </c>
      <c r="CY47" s="58">
        <v>0</v>
      </c>
      <c r="CZ47" s="58">
        <v>0</v>
      </c>
      <c r="DA47" s="58">
        <v>0</v>
      </c>
      <c r="DB47" s="58">
        <v>0</v>
      </c>
      <c r="DC47" s="58">
        <v>0</v>
      </c>
      <c r="DD47" s="58">
        <v>0</v>
      </c>
      <c r="DE47" s="58">
        <v>0</v>
      </c>
      <c r="DF47" s="58">
        <v>6.83090705487122E-2</v>
      </c>
      <c r="DG47" s="58">
        <v>0</v>
      </c>
      <c r="DH47" s="58">
        <v>0</v>
      </c>
      <c r="DI47" s="57">
        <v>2.9115341545352738E-2</v>
      </c>
      <c r="DJ47" s="57">
        <v>0.20940649496080627</v>
      </c>
      <c r="DK47" s="57">
        <v>2.0156774916013438E-2</v>
      </c>
      <c r="DL47" s="57">
        <v>0</v>
      </c>
      <c r="DM47" s="57">
        <v>0.17469204927211646</v>
      </c>
      <c r="DN47" s="57">
        <v>0.17581187010078386</v>
      </c>
      <c r="DO47" s="57">
        <v>0.26203807390817468</v>
      </c>
      <c r="DP47" s="57">
        <v>0</v>
      </c>
      <c r="DQ47" s="57">
        <v>1.3437849944008958E-2</v>
      </c>
      <c r="DR47" s="57">
        <v>0</v>
      </c>
      <c r="DS47" s="57">
        <v>4.7032474804031353E-2</v>
      </c>
      <c r="DT47" s="57">
        <v>0</v>
      </c>
      <c r="DU47" s="57">
        <v>0</v>
      </c>
      <c r="DV47" s="57">
        <v>0</v>
      </c>
      <c r="DW47" s="57">
        <v>1.3437849944008958E-2</v>
      </c>
      <c r="DX47" s="57">
        <v>2.463605823068309E-2</v>
      </c>
      <c r="DY47" s="57">
        <v>0</v>
      </c>
      <c r="DZ47" s="57">
        <v>0</v>
      </c>
      <c r="EA47" s="57">
        <v>3.0235162374020155E-2</v>
      </c>
      <c r="EB47" s="57">
        <v>0</v>
      </c>
      <c r="EC47" s="57">
        <v>0</v>
      </c>
      <c r="ED47" s="57">
        <v>0</v>
      </c>
      <c r="EE47" s="57">
        <v>0</v>
      </c>
      <c r="EF47" s="57">
        <v>0</v>
      </c>
      <c r="EG47" s="57">
        <v>0</v>
      </c>
      <c r="EH47" s="57">
        <v>0</v>
      </c>
      <c r="EI47" s="57">
        <v>107300</v>
      </c>
      <c r="EJ47" s="57">
        <v>1</v>
      </c>
      <c r="EK47" s="57">
        <v>1</v>
      </c>
      <c r="EL47" s="57">
        <v>384</v>
      </c>
      <c r="EM47" s="57">
        <v>9059.66</v>
      </c>
      <c r="EN47" s="57">
        <v>1426</v>
      </c>
      <c r="EO47" s="57">
        <v>38</v>
      </c>
      <c r="EP47" s="57">
        <v>2</v>
      </c>
      <c r="EQ47" s="57">
        <v>9.6999999999999993</v>
      </c>
      <c r="ER47" s="57">
        <v>0</v>
      </c>
      <c r="ES47" s="57">
        <v>3</v>
      </c>
      <c r="ET47" s="57">
        <v>24.6</v>
      </c>
      <c r="EU47" s="57">
        <v>360.4703247480403</v>
      </c>
      <c r="EV47" s="57">
        <v>3.3594624860022394E-3</v>
      </c>
      <c r="EW47" s="57">
        <v>3.3594624860022394E-3</v>
      </c>
      <c r="EX47" s="57">
        <v>1.29003359462486</v>
      </c>
      <c r="EY47" s="57">
        <v>30.435587905935048</v>
      </c>
      <c r="EZ47" s="57">
        <v>4.790593505039193</v>
      </c>
      <c r="FA47" s="57">
        <v>0.1276595744680851</v>
      </c>
      <c r="FB47" s="57">
        <v>6.7189249720044789E-3</v>
      </c>
      <c r="FC47" s="57">
        <v>3.2586786114221722E-2</v>
      </c>
      <c r="FD47" s="57">
        <v>0</v>
      </c>
      <c r="FE47" s="57">
        <v>1.0078387458006719E-2</v>
      </c>
      <c r="FF47" s="57">
        <v>8.2642777155655101E-2</v>
      </c>
      <c r="FG47" s="57">
        <v>0.15740105037054372</v>
      </c>
      <c r="FH47" s="57">
        <v>0.49159120310478649</v>
      </c>
      <c r="FI47" s="57">
        <v>2.5873221216041395E-2</v>
      </c>
      <c r="FJ47" s="57">
        <v>0.12548512289780075</v>
      </c>
      <c r="FK47" s="57">
        <v>0</v>
      </c>
      <c r="FL47" s="57">
        <v>3.8809831824062092E-2</v>
      </c>
      <c r="FM47" s="57">
        <v>0.31824062095730915</v>
      </c>
    </row>
    <row r="48" spans="1:169" ht="22.5" outlineLevel="1" x14ac:dyDescent="0.25">
      <c r="A48" s="44">
        <v>190965375</v>
      </c>
      <c r="B48" s="5" t="s">
        <v>48</v>
      </c>
      <c r="C48" s="59">
        <v>2927.7335400982438</v>
      </c>
      <c r="D48" s="81">
        <v>2075583.4924999999</v>
      </c>
      <c r="E48" s="41">
        <v>708.66666666666674</v>
      </c>
      <c r="F48" s="54">
        <v>626</v>
      </c>
      <c r="G48" s="54">
        <v>581.33333333333337</v>
      </c>
      <c r="H48" s="54">
        <v>87</v>
      </c>
      <c r="I48" s="54">
        <v>44.666666666666664</v>
      </c>
      <c r="J48" s="54">
        <v>37.333333333333336</v>
      </c>
      <c r="K48" s="54">
        <v>95.333333333333329</v>
      </c>
      <c r="L48" s="54">
        <v>348</v>
      </c>
      <c r="M48" s="54">
        <v>182.66666666666666</v>
      </c>
      <c r="N48" s="54">
        <v>0.87798036465638152</v>
      </c>
      <c r="O48" s="54">
        <v>0.81533426834969613</v>
      </c>
      <c r="P48" s="54">
        <v>0.16729441361159469</v>
      </c>
      <c r="Q48" s="54">
        <v>6.264609630668537E-2</v>
      </c>
      <c r="R48" s="54">
        <v>5.2360916316035531E-2</v>
      </c>
      <c r="S48" s="54">
        <v>5.0350779800782453E-2</v>
      </c>
      <c r="T48" s="54">
        <v>0.13370733987844788</v>
      </c>
      <c r="U48" s="54">
        <v>0.48807854137447404</v>
      </c>
      <c r="V48" s="54">
        <v>0.25619448340345957</v>
      </c>
      <c r="W48" s="55">
        <v>12</v>
      </c>
      <c r="X48" s="55">
        <v>4</v>
      </c>
      <c r="Y48" s="55">
        <v>4</v>
      </c>
      <c r="Z48" s="55">
        <v>75.333333333333329</v>
      </c>
      <c r="AA48" s="56"/>
      <c r="AB48" s="56">
        <v>41</v>
      </c>
      <c r="AC48" s="56">
        <v>0</v>
      </c>
      <c r="AD48" s="56">
        <v>307</v>
      </c>
      <c r="AE48" s="56">
        <v>0</v>
      </c>
      <c r="AF48" s="56">
        <v>0</v>
      </c>
      <c r="AG48" s="56">
        <v>0</v>
      </c>
      <c r="AH48" s="56">
        <v>0</v>
      </c>
      <c r="AI48" s="56">
        <v>182.66666666666666</v>
      </c>
      <c r="AJ48" s="56">
        <v>0</v>
      </c>
      <c r="AK48" s="56">
        <v>0</v>
      </c>
      <c r="AL48" s="56">
        <v>0</v>
      </c>
      <c r="AM48" s="56">
        <v>0</v>
      </c>
      <c r="AN48" s="56">
        <v>96.333333333333329</v>
      </c>
      <c r="AO48" s="56">
        <v>0</v>
      </c>
      <c r="AP48" s="56">
        <v>0</v>
      </c>
      <c r="AQ48" s="56">
        <v>0</v>
      </c>
      <c r="AR48" s="56">
        <v>0</v>
      </c>
      <c r="AS48" s="56">
        <v>0</v>
      </c>
      <c r="AT48" s="56">
        <v>0</v>
      </c>
      <c r="AU48" s="56">
        <v>0</v>
      </c>
      <c r="AV48" s="56">
        <v>0</v>
      </c>
      <c r="AW48" s="56">
        <v>0</v>
      </c>
      <c r="AX48" s="56">
        <v>0</v>
      </c>
      <c r="AY48" s="56">
        <v>0</v>
      </c>
      <c r="AZ48" s="56">
        <v>14.666666666666666</v>
      </c>
      <c r="BA48" s="56">
        <v>0</v>
      </c>
      <c r="BB48" s="56">
        <v>0</v>
      </c>
      <c r="BC48" s="56">
        <v>38</v>
      </c>
      <c r="BD48" s="56">
        <v>102.66666666666667</v>
      </c>
      <c r="BE48" s="56">
        <v>36.333333333333336</v>
      </c>
      <c r="BF48" s="56">
        <v>63.666666666666664</v>
      </c>
      <c r="BG48" s="56">
        <v>97.666666666666671</v>
      </c>
      <c r="BH48" s="56">
        <v>68</v>
      </c>
      <c r="BI48" s="56">
        <v>138.66666666666666</v>
      </c>
      <c r="BJ48" s="56">
        <v>7.666666666666667</v>
      </c>
      <c r="BK48" s="56">
        <v>29.333333333333332</v>
      </c>
      <c r="BL48" s="56">
        <v>0</v>
      </c>
      <c r="BM48" s="56">
        <v>24</v>
      </c>
      <c r="BN48" s="56">
        <v>0</v>
      </c>
      <c r="BO48" s="56">
        <v>20</v>
      </c>
      <c r="BP48" s="56">
        <v>0</v>
      </c>
      <c r="BQ48" s="56">
        <v>0</v>
      </c>
      <c r="BR48" s="56">
        <v>0</v>
      </c>
      <c r="BS48" s="56">
        <v>39.333333333333336</v>
      </c>
      <c r="BT48" s="56">
        <v>0</v>
      </c>
      <c r="BU48" s="56">
        <v>0</v>
      </c>
      <c r="BV48" s="56">
        <v>0</v>
      </c>
      <c r="BW48" s="56">
        <v>0</v>
      </c>
      <c r="BX48" s="56">
        <v>0</v>
      </c>
      <c r="BY48" s="56">
        <v>47.666666666666664</v>
      </c>
      <c r="BZ48" s="56">
        <v>0</v>
      </c>
      <c r="CA48" s="56">
        <v>0</v>
      </c>
      <c r="CB48" s="56">
        <v>0</v>
      </c>
      <c r="CC48" s="57">
        <v>1.6830294530154277E-2</v>
      </c>
      <c r="CD48" s="57">
        <v>5.6100981767180924E-3</v>
      </c>
      <c r="CE48" s="57">
        <v>5.6100981767180924E-3</v>
      </c>
      <c r="CF48" s="57">
        <v>0.1056568489948574</v>
      </c>
      <c r="CG48" s="57">
        <v>0</v>
      </c>
      <c r="CH48" s="57">
        <v>5.7503506311360447E-2</v>
      </c>
      <c r="CI48" s="57">
        <v>0</v>
      </c>
      <c r="CJ48" s="57">
        <v>0.43057503506311362</v>
      </c>
      <c r="CK48" s="57">
        <v>0</v>
      </c>
      <c r="CL48" s="57">
        <v>0</v>
      </c>
      <c r="CM48" s="57">
        <v>0</v>
      </c>
      <c r="CN48" s="57">
        <v>0</v>
      </c>
      <c r="CO48" s="57">
        <v>0.25619448340345957</v>
      </c>
      <c r="CP48" s="57">
        <v>0</v>
      </c>
      <c r="CQ48" s="57">
        <v>0</v>
      </c>
      <c r="CR48" s="58">
        <v>0</v>
      </c>
      <c r="CS48" s="58">
        <v>0</v>
      </c>
      <c r="CT48" s="58">
        <v>0.1351098644226274</v>
      </c>
      <c r="CU48" s="58">
        <v>0</v>
      </c>
      <c r="CV48" s="58">
        <v>0</v>
      </c>
      <c r="CW48" s="58">
        <v>0</v>
      </c>
      <c r="CX48" s="58">
        <v>0</v>
      </c>
      <c r="CY48" s="58">
        <v>0</v>
      </c>
      <c r="CZ48" s="58">
        <v>0</v>
      </c>
      <c r="DA48" s="58">
        <v>0</v>
      </c>
      <c r="DB48" s="58">
        <v>0</v>
      </c>
      <c r="DC48" s="58">
        <v>0</v>
      </c>
      <c r="DD48" s="58">
        <v>0</v>
      </c>
      <c r="DE48" s="58">
        <v>0</v>
      </c>
      <c r="DF48" s="58">
        <v>2.0570359981299673E-2</v>
      </c>
      <c r="DG48" s="58">
        <v>0</v>
      </c>
      <c r="DH48" s="58">
        <v>0</v>
      </c>
      <c r="DI48" s="57">
        <v>5.3295932678821878E-2</v>
      </c>
      <c r="DJ48" s="57">
        <v>0.14399251986909772</v>
      </c>
      <c r="DK48" s="57">
        <v>5.0958391771856008E-2</v>
      </c>
      <c r="DL48" s="57">
        <v>8.9294062646096309E-2</v>
      </c>
      <c r="DM48" s="57">
        <v>0.13697989714820011</v>
      </c>
      <c r="DN48" s="57">
        <v>9.5371669004207571E-2</v>
      </c>
      <c r="DO48" s="57">
        <v>0.19448340345956053</v>
      </c>
      <c r="DP48" s="57">
        <v>1.0752688172043012E-2</v>
      </c>
      <c r="DQ48" s="57">
        <v>4.1140719962599347E-2</v>
      </c>
      <c r="DR48" s="57">
        <v>0</v>
      </c>
      <c r="DS48" s="57">
        <v>3.3660589060308554E-2</v>
      </c>
      <c r="DT48" s="57">
        <v>0</v>
      </c>
      <c r="DU48" s="57">
        <v>2.8050490883590462E-2</v>
      </c>
      <c r="DV48" s="57">
        <v>0</v>
      </c>
      <c r="DW48" s="57">
        <v>0</v>
      </c>
      <c r="DX48" s="57">
        <v>0</v>
      </c>
      <c r="DY48" s="57">
        <v>5.5165965404394578E-2</v>
      </c>
      <c r="DZ48" s="57">
        <v>0</v>
      </c>
      <c r="EA48" s="57">
        <v>0</v>
      </c>
      <c r="EB48" s="57">
        <v>0</v>
      </c>
      <c r="EC48" s="57">
        <v>0</v>
      </c>
      <c r="ED48" s="57">
        <v>0</v>
      </c>
      <c r="EE48" s="57">
        <v>6.6853669939223939E-2</v>
      </c>
      <c r="EF48" s="57">
        <v>0</v>
      </c>
      <c r="EG48" s="57">
        <v>0</v>
      </c>
      <c r="EH48" s="57">
        <v>0</v>
      </c>
      <c r="EI48" s="57">
        <v>23120</v>
      </c>
      <c r="EJ48" s="57">
        <v>3</v>
      </c>
      <c r="EK48" s="57">
        <v>2</v>
      </c>
      <c r="EL48" s="57">
        <v>305</v>
      </c>
      <c r="EM48" s="57">
        <v>11866.06</v>
      </c>
      <c r="EN48" s="57">
        <v>8170.74</v>
      </c>
      <c r="EO48" s="57">
        <v>58</v>
      </c>
      <c r="EP48" s="57">
        <v>3</v>
      </c>
      <c r="EQ48" s="57">
        <v>19</v>
      </c>
      <c r="ER48" s="57">
        <v>0</v>
      </c>
      <c r="ES48" s="57">
        <v>0</v>
      </c>
      <c r="ET48" s="57">
        <v>54</v>
      </c>
      <c r="EU48" s="57">
        <v>32.426367461430573</v>
      </c>
      <c r="EV48" s="57">
        <v>4.2075736325385693E-3</v>
      </c>
      <c r="EW48" s="57">
        <v>2.8050490883590462E-3</v>
      </c>
      <c r="EX48" s="57">
        <v>0.42776998597475457</v>
      </c>
      <c r="EY48" s="57">
        <v>16.64244039270687</v>
      </c>
      <c r="EZ48" s="57">
        <v>11.459663394109397</v>
      </c>
      <c r="FA48" s="57">
        <v>8.134642356241234E-2</v>
      </c>
      <c r="FB48" s="57">
        <v>4.2075736325385693E-3</v>
      </c>
      <c r="FC48" s="57">
        <v>2.6647966339410939E-2</v>
      </c>
      <c r="FD48" s="57">
        <v>0</v>
      </c>
      <c r="FE48" s="57">
        <v>0</v>
      </c>
      <c r="FF48" s="57">
        <v>7.5736325385694248E-2</v>
      </c>
      <c r="FG48" s="57">
        <v>0.68858070833958362</v>
      </c>
      <c r="FH48" s="57">
        <v>0.43283582089552236</v>
      </c>
      <c r="FI48" s="57">
        <v>2.2388059701492536E-2</v>
      </c>
      <c r="FJ48" s="57">
        <v>0.1417910447761194</v>
      </c>
      <c r="FK48" s="57">
        <v>0</v>
      </c>
      <c r="FL48" s="57">
        <v>0</v>
      </c>
      <c r="FM48" s="57">
        <v>0.40298507462686567</v>
      </c>
    </row>
    <row r="49" spans="1:169" ht="22.5" outlineLevel="1" x14ac:dyDescent="0.25">
      <c r="A49" s="44">
        <v>111967488</v>
      </c>
      <c r="B49" s="5" t="s">
        <v>49</v>
      </c>
      <c r="C49" s="59">
        <v>2961.2220655680435</v>
      </c>
      <c r="D49" s="81">
        <v>431288.17749999999</v>
      </c>
      <c r="E49" s="41">
        <v>147.41666666666666</v>
      </c>
      <c r="F49" s="54">
        <v>123.66666666666667</v>
      </c>
      <c r="G49" s="54">
        <v>123.66666666666667</v>
      </c>
      <c r="H49" s="54">
        <v>4.666666666666667</v>
      </c>
      <c r="I49" s="54">
        <v>0</v>
      </c>
      <c r="J49" s="54">
        <v>0</v>
      </c>
      <c r="K49" s="54">
        <v>0</v>
      </c>
      <c r="L49" s="54">
        <v>104.33333333333333</v>
      </c>
      <c r="M49" s="54">
        <v>19.333333333333332</v>
      </c>
      <c r="N49" s="54">
        <v>0.96363636363636362</v>
      </c>
      <c r="O49" s="54">
        <v>0.96363636363636362</v>
      </c>
      <c r="P49" s="54">
        <v>9.0909090909090905E-3</v>
      </c>
      <c r="Q49" s="54">
        <v>0</v>
      </c>
      <c r="R49" s="54">
        <v>0</v>
      </c>
      <c r="S49" s="54">
        <v>0</v>
      </c>
      <c r="T49" s="54">
        <v>0</v>
      </c>
      <c r="U49" s="54">
        <v>0.81298701298701292</v>
      </c>
      <c r="V49" s="54">
        <v>0.15064935064935062</v>
      </c>
      <c r="W49" s="55">
        <v>0</v>
      </c>
      <c r="X49" s="55">
        <v>0</v>
      </c>
      <c r="Y49" s="55">
        <v>0</v>
      </c>
      <c r="Z49" s="55">
        <v>0</v>
      </c>
      <c r="AA49" s="56"/>
      <c r="AB49" s="56">
        <v>6</v>
      </c>
      <c r="AC49" s="56">
        <v>0</v>
      </c>
      <c r="AD49" s="56">
        <v>98.333333333333329</v>
      </c>
      <c r="AE49" s="56">
        <v>0</v>
      </c>
      <c r="AF49" s="56">
        <v>0</v>
      </c>
      <c r="AG49" s="56">
        <v>0</v>
      </c>
      <c r="AH49" s="56">
        <v>0</v>
      </c>
      <c r="AI49" s="56">
        <v>19.333333333333332</v>
      </c>
      <c r="AJ49" s="56">
        <v>0</v>
      </c>
      <c r="AK49" s="56">
        <v>0</v>
      </c>
      <c r="AL49" s="56">
        <v>0</v>
      </c>
      <c r="AM49" s="56">
        <v>0</v>
      </c>
      <c r="AN49" s="56">
        <v>0</v>
      </c>
      <c r="AO49" s="56">
        <v>0</v>
      </c>
      <c r="AP49" s="56">
        <v>0</v>
      </c>
      <c r="AQ49" s="56">
        <v>0</v>
      </c>
      <c r="AR49" s="56">
        <v>0</v>
      </c>
      <c r="AS49" s="56">
        <v>0</v>
      </c>
      <c r="AT49" s="56">
        <v>0</v>
      </c>
      <c r="AU49" s="56">
        <v>0</v>
      </c>
      <c r="AV49" s="56">
        <v>0</v>
      </c>
      <c r="AW49" s="56">
        <v>0</v>
      </c>
      <c r="AX49" s="56">
        <v>0</v>
      </c>
      <c r="AY49" s="56">
        <v>0</v>
      </c>
      <c r="AZ49" s="56">
        <v>4.666666666666667</v>
      </c>
      <c r="BA49" s="56">
        <v>0</v>
      </c>
      <c r="BB49" s="56">
        <v>0</v>
      </c>
      <c r="BC49" s="56">
        <v>0</v>
      </c>
      <c r="BD49" s="56">
        <v>28.666666666666668</v>
      </c>
      <c r="BE49" s="56">
        <v>0</v>
      </c>
      <c r="BF49" s="56">
        <v>0</v>
      </c>
      <c r="BG49" s="56">
        <v>39</v>
      </c>
      <c r="BH49" s="56">
        <v>51.333333333333336</v>
      </c>
      <c r="BI49" s="56">
        <v>4.666666666666667</v>
      </c>
      <c r="BJ49" s="56">
        <v>0</v>
      </c>
      <c r="BK49" s="56">
        <v>0</v>
      </c>
      <c r="BL49" s="56">
        <v>0</v>
      </c>
      <c r="BM49" s="56">
        <v>0</v>
      </c>
      <c r="BN49" s="56">
        <v>0</v>
      </c>
      <c r="BO49" s="56">
        <v>0</v>
      </c>
      <c r="BP49" s="56">
        <v>0</v>
      </c>
      <c r="BQ49" s="56">
        <v>2.3333333333333335</v>
      </c>
      <c r="BR49" s="56">
        <v>0</v>
      </c>
      <c r="BS49" s="56">
        <v>0</v>
      </c>
      <c r="BT49" s="56">
        <v>2.3333333333333335</v>
      </c>
      <c r="BU49" s="56">
        <v>0</v>
      </c>
      <c r="BV49" s="56">
        <v>0</v>
      </c>
      <c r="BW49" s="56">
        <v>0</v>
      </c>
      <c r="BX49" s="56">
        <v>0</v>
      </c>
      <c r="BY49" s="56">
        <v>0</v>
      </c>
      <c r="BZ49" s="56">
        <v>0</v>
      </c>
      <c r="CA49" s="56">
        <v>0</v>
      </c>
      <c r="CB49" s="56">
        <v>0</v>
      </c>
      <c r="CC49" s="57">
        <v>0</v>
      </c>
      <c r="CD49" s="57">
        <v>0</v>
      </c>
      <c r="CE49" s="57">
        <v>0</v>
      </c>
      <c r="CF49" s="57">
        <v>0</v>
      </c>
      <c r="CG49" s="57">
        <v>0</v>
      </c>
      <c r="CH49" s="57">
        <v>4.6753246753246748E-2</v>
      </c>
      <c r="CI49" s="57">
        <v>0</v>
      </c>
      <c r="CJ49" s="57">
        <v>0.76623376623376616</v>
      </c>
      <c r="CK49" s="57">
        <v>0</v>
      </c>
      <c r="CL49" s="57">
        <v>0</v>
      </c>
      <c r="CM49" s="57">
        <v>0</v>
      </c>
      <c r="CN49" s="57">
        <v>0</v>
      </c>
      <c r="CO49" s="57">
        <v>0.15064935064935062</v>
      </c>
      <c r="CP49" s="57">
        <v>0</v>
      </c>
      <c r="CQ49" s="57">
        <v>0</v>
      </c>
      <c r="CR49" s="58">
        <v>0</v>
      </c>
      <c r="CS49" s="58">
        <v>0</v>
      </c>
      <c r="CT49" s="58">
        <v>0</v>
      </c>
      <c r="CU49" s="58">
        <v>0</v>
      </c>
      <c r="CV49" s="58">
        <v>0</v>
      </c>
      <c r="CW49" s="58">
        <v>0</v>
      </c>
      <c r="CX49" s="58">
        <v>0</v>
      </c>
      <c r="CY49" s="58">
        <v>0</v>
      </c>
      <c r="CZ49" s="58">
        <v>0</v>
      </c>
      <c r="DA49" s="58">
        <v>0</v>
      </c>
      <c r="DB49" s="58">
        <v>0</v>
      </c>
      <c r="DC49" s="58">
        <v>0</v>
      </c>
      <c r="DD49" s="58">
        <v>0</v>
      </c>
      <c r="DE49" s="58">
        <v>0</v>
      </c>
      <c r="DF49" s="58">
        <v>3.6363636363636362E-2</v>
      </c>
      <c r="DG49" s="58">
        <v>0</v>
      </c>
      <c r="DH49" s="58">
        <v>0</v>
      </c>
      <c r="DI49" s="57">
        <v>0</v>
      </c>
      <c r="DJ49" s="57">
        <v>0.22337662337662337</v>
      </c>
      <c r="DK49" s="57">
        <v>0</v>
      </c>
      <c r="DL49" s="57">
        <v>0</v>
      </c>
      <c r="DM49" s="57">
        <v>0.30389610389610389</v>
      </c>
      <c r="DN49" s="57">
        <v>0.39999999999999997</v>
      </c>
      <c r="DO49" s="57">
        <v>3.6363636363636362E-2</v>
      </c>
      <c r="DP49" s="57">
        <v>0</v>
      </c>
      <c r="DQ49" s="57">
        <v>0</v>
      </c>
      <c r="DR49" s="57">
        <v>0</v>
      </c>
      <c r="DS49" s="57">
        <v>0</v>
      </c>
      <c r="DT49" s="57">
        <v>0</v>
      </c>
      <c r="DU49" s="57">
        <v>0</v>
      </c>
      <c r="DV49" s="57">
        <v>0</v>
      </c>
      <c r="DW49" s="57">
        <v>1.8181818181818181E-2</v>
      </c>
      <c r="DX49" s="57">
        <v>0</v>
      </c>
      <c r="DY49" s="57">
        <v>0</v>
      </c>
      <c r="DZ49" s="57">
        <v>1.8181818181818181E-2</v>
      </c>
      <c r="EA49" s="57">
        <v>0</v>
      </c>
      <c r="EB49" s="57">
        <v>0</v>
      </c>
      <c r="EC49" s="57">
        <v>0</v>
      </c>
      <c r="ED49" s="57">
        <v>0</v>
      </c>
      <c r="EE49" s="57">
        <v>0</v>
      </c>
      <c r="EF49" s="57">
        <v>0</v>
      </c>
      <c r="EG49" s="57">
        <v>0</v>
      </c>
      <c r="EH49" s="57">
        <v>0</v>
      </c>
      <c r="EI49" s="57">
        <v>23600</v>
      </c>
      <c r="EJ49" s="57">
        <v>1</v>
      </c>
      <c r="EK49" s="57">
        <v>1</v>
      </c>
      <c r="EL49" s="57">
        <v>40</v>
      </c>
      <c r="EM49" s="57">
        <v>2478.98</v>
      </c>
      <c r="EN49" s="57">
        <v>983.46</v>
      </c>
      <c r="EO49" s="57">
        <v>18</v>
      </c>
      <c r="EP49" s="57">
        <v>1</v>
      </c>
      <c r="EQ49" s="57">
        <v>6.75</v>
      </c>
      <c r="ER49" s="57">
        <v>0</v>
      </c>
      <c r="ES49" s="57">
        <v>0</v>
      </c>
      <c r="ET49" s="57">
        <v>9.75</v>
      </c>
      <c r="EU49" s="57">
        <v>183.89610389610388</v>
      </c>
      <c r="EV49" s="57">
        <v>7.7922077922077913E-3</v>
      </c>
      <c r="EW49" s="57">
        <v>7.7922077922077913E-3</v>
      </c>
      <c r="EX49" s="57">
        <v>0.31168831168831168</v>
      </c>
      <c r="EY49" s="57">
        <v>19.31672727272727</v>
      </c>
      <c r="EZ49" s="57">
        <v>7.6633246753246747</v>
      </c>
      <c r="FA49" s="57">
        <v>0.14025974025974025</v>
      </c>
      <c r="FB49" s="57">
        <v>7.7922077922077913E-3</v>
      </c>
      <c r="FC49" s="57">
        <v>5.2597402597402594E-2</v>
      </c>
      <c r="FD49" s="57">
        <v>0</v>
      </c>
      <c r="FE49" s="57">
        <v>0</v>
      </c>
      <c r="FF49" s="57">
        <v>7.5974025974025972E-2</v>
      </c>
      <c r="FG49" s="57">
        <v>0.39671961855279186</v>
      </c>
      <c r="FH49" s="57">
        <v>0.50704225352112675</v>
      </c>
      <c r="FI49" s="57">
        <v>2.8169014084507043E-2</v>
      </c>
      <c r="FJ49" s="57">
        <v>0.19014084507042253</v>
      </c>
      <c r="FK49" s="57">
        <v>0</v>
      </c>
      <c r="FL49" s="57">
        <v>0</v>
      </c>
      <c r="FM49" s="57">
        <v>0.27464788732394368</v>
      </c>
    </row>
    <row r="50" spans="1:169" ht="22.5" outlineLevel="1" x14ac:dyDescent="0.25">
      <c r="A50" s="44">
        <v>111963842</v>
      </c>
      <c r="B50" s="5" t="s">
        <v>50</v>
      </c>
      <c r="C50" s="59">
        <v>2769.7973466027333</v>
      </c>
      <c r="D50" s="81">
        <v>1247544.5549999999</v>
      </c>
      <c r="E50" s="41">
        <v>469.83333333333337</v>
      </c>
      <c r="F50" s="54">
        <v>283</v>
      </c>
      <c r="G50" s="54">
        <v>281.66666666666669</v>
      </c>
      <c r="H50" s="54">
        <v>78.333333333333329</v>
      </c>
      <c r="I50" s="54">
        <v>1.3333333333333333</v>
      </c>
      <c r="J50" s="54">
        <v>1.3333333333333333</v>
      </c>
      <c r="K50" s="54">
        <v>12</v>
      </c>
      <c r="L50" s="54">
        <v>99.333333333333329</v>
      </c>
      <c r="M50" s="54">
        <v>171.66666666666666</v>
      </c>
      <c r="N50" s="54">
        <v>0.78321033210332103</v>
      </c>
      <c r="O50" s="54">
        <v>0.77952029520295207</v>
      </c>
      <c r="P50" s="54">
        <v>0.19029909348886914</v>
      </c>
      <c r="Q50" s="54">
        <v>3.6900369003690036E-3</v>
      </c>
      <c r="R50" s="54">
        <v>3.6900369003690036E-3</v>
      </c>
      <c r="S50" s="54">
        <v>1.5249188636464678E-3</v>
      </c>
      <c r="T50" s="54">
        <v>3.3210332103321034E-2</v>
      </c>
      <c r="U50" s="54">
        <v>0.27490774907749077</v>
      </c>
      <c r="V50" s="54">
        <v>0.47509225092250923</v>
      </c>
      <c r="W50" s="55">
        <v>7.333333333333333</v>
      </c>
      <c r="X50" s="55">
        <v>4.666666666666667</v>
      </c>
      <c r="Y50" s="55">
        <v>0</v>
      </c>
      <c r="Z50" s="55">
        <v>0</v>
      </c>
      <c r="AA50" s="56"/>
      <c r="AB50" s="56">
        <v>9.6666666666666661</v>
      </c>
      <c r="AC50" s="56">
        <v>0</v>
      </c>
      <c r="AD50" s="56">
        <v>89.666666666666671</v>
      </c>
      <c r="AE50" s="56">
        <v>0</v>
      </c>
      <c r="AF50" s="56">
        <v>0</v>
      </c>
      <c r="AG50" s="56">
        <v>0</v>
      </c>
      <c r="AH50" s="56">
        <v>0</v>
      </c>
      <c r="AI50" s="56">
        <v>171.66666666666666</v>
      </c>
      <c r="AJ50" s="56">
        <v>0</v>
      </c>
      <c r="AK50" s="56">
        <v>0</v>
      </c>
      <c r="AL50" s="56">
        <v>0</v>
      </c>
      <c r="AM50" s="56">
        <v>0.66666666666666663</v>
      </c>
      <c r="AN50" s="56">
        <v>47.333333333333336</v>
      </c>
      <c r="AO50" s="56">
        <v>0</v>
      </c>
      <c r="AP50" s="56">
        <v>0</v>
      </c>
      <c r="AQ50" s="56">
        <v>0</v>
      </c>
      <c r="AR50" s="56">
        <v>17.333333333333332</v>
      </c>
      <c r="AS50" s="56">
        <v>0</v>
      </c>
      <c r="AT50" s="56">
        <v>0</v>
      </c>
      <c r="AU50" s="56">
        <v>0</v>
      </c>
      <c r="AV50" s="56">
        <v>0</v>
      </c>
      <c r="AW50" s="56">
        <v>0</v>
      </c>
      <c r="AX50" s="56">
        <v>0</v>
      </c>
      <c r="AY50" s="56">
        <v>0</v>
      </c>
      <c r="AZ50" s="56">
        <v>29</v>
      </c>
      <c r="BA50" s="56">
        <v>1.6666666666666667</v>
      </c>
      <c r="BB50" s="56">
        <v>0.33333333333333331</v>
      </c>
      <c r="BC50" s="56">
        <v>7.333333333333333</v>
      </c>
      <c r="BD50" s="56">
        <v>37.333333333333336</v>
      </c>
      <c r="BE50" s="56">
        <v>12.333333333333334</v>
      </c>
      <c r="BF50" s="56">
        <v>29.333333333333332</v>
      </c>
      <c r="BG50" s="56">
        <v>58</v>
      </c>
      <c r="BH50" s="56">
        <v>25</v>
      </c>
      <c r="BI50" s="56">
        <v>57.333333333333336</v>
      </c>
      <c r="BJ50" s="56">
        <v>16.333333333333332</v>
      </c>
      <c r="BK50" s="56">
        <v>0</v>
      </c>
      <c r="BL50" s="56">
        <v>7.333333333333333</v>
      </c>
      <c r="BM50" s="56">
        <v>0</v>
      </c>
      <c r="BN50" s="56">
        <v>0</v>
      </c>
      <c r="BO50" s="56">
        <v>32.666666666666664</v>
      </c>
      <c r="BP50" s="56">
        <v>0</v>
      </c>
      <c r="BQ50" s="56">
        <v>5</v>
      </c>
      <c r="BR50" s="56">
        <v>0</v>
      </c>
      <c r="BS50" s="56">
        <v>15.666666666666666</v>
      </c>
      <c r="BT50" s="56">
        <v>6.333333333333333</v>
      </c>
      <c r="BU50" s="56">
        <v>5</v>
      </c>
      <c r="BV50" s="56">
        <v>0</v>
      </c>
      <c r="BW50" s="56">
        <v>26.333333333333332</v>
      </c>
      <c r="BX50" s="56">
        <v>0</v>
      </c>
      <c r="BY50" s="56">
        <v>20</v>
      </c>
      <c r="BZ50" s="56">
        <v>0</v>
      </c>
      <c r="CA50" s="56">
        <v>0</v>
      </c>
      <c r="CB50" s="56">
        <v>0</v>
      </c>
      <c r="CC50" s="57">
        <v>2.0295202952029519E-2</v>
      </c>
      <c r="CD50" s="57">
        <v>1.2915129151291515E-2</v>
      </c>
      <c r="CE50" s="57">
        <v>0</v>
      </c>
      <c r="CF50" s="57">
        <v>0</v>
      </c>
      <c r="CG50" s="57">
        <v>0</v>
      </c>
      <c r="CH50" s="57">
        <v>2.6752767527675275E-2</v>
      </c>
      <c r="CI50" s="57">
        <v>0</v>
      </c>
      <c r="CJ50" s="57">
        <v>0.24815498154981552</v>
      </c>
      <c r="CK50" s="57">
        <v>0</v>
      </c>
      <c r="CL50" s="57">
        <v>0</v>
      </c>
      <c r="CM50" s="57">
        <v>0</v>
      </c>
      <c r="CN50" s="57">
        <v>0</v>
      </c>
      <c r="CO50" s="57">
        <v>0.47509225092250923</v>
      </c>
      <c r="CP50" s="57">
        <v>0</v>
      </c>
      <c r="CQ50" s="57">
        <v>0</v>
      </c>
      <c r="CR50" s="58">
        <v>0</v>
      </c>
      <c r="CS50" s="58">
        <v>1.8450184501845018E-3</v>
      </c>
      <c r="CT50" s="58">
        <v>0.13099630996309963</v>
      </c>
      <c r="CU50" s="58">
        <v>0</v>
      </c>
      <c r="CV50" s="58">
        <v>0</v>
      </c>
      <c r="CW50" s="58">
        <v>0</v>
      </c>
      <c r="CX50" s="58">
        <v>4.797047970479705E-2</v>
      </c>
      <c r="CY50" s="58">
        <v>0</v>
      </c>
      <c r="CZ50" s="58">
        <v>0</v>
      </c>
      <c r="DA50" s="58">
        <v>0</v>
      </c>
      <c r="DB50" s="58">
        <v>0</v>
      </c>
      <c r="DC50" s="58">
        <v>0</v>
      </c>
      <c r="DD50" s="58">
        <v>0</v>
      </c>
      <c r="DE50" s="58">
        <v>0</v>
      </c>
      <c r="DF50" s="58">
        <v>8.025830258302584E-2</v>
      </c>
      <c r="DG50" s="58">
        <v>4.6125461254612555E-3</v>
      </c>
      <c r="DH50" s="58">
        <v>9.225092250922509E-4</v>
      </c>
      <c r="DI50" s="57">
        <v>2.0295202952029519E-2</v>
      </c>
      <c r="DJ50" s="57">
        <v>0.10332103321033212</v>
      </c>
      <c r="DK50" s="57">
        <v>3.4132841328413287E-2</v>
      </c>
      <c r="DL50" s="57">
        <v>8.1180811808118078E-2</v>
      </c>
      <c r="DM50" s="57">
        <v>0.16051660516605168</v>
      </c>
      <c r="DN50" s="57">
        <v>6.9188191881918826E-2</v>
      </c>
      <c r="DO50" s="57">
        <v>0.15867158671586717</v>
      </c>
      <c r="DP50" s="57">
        <v>4.5202952029520294E-2</v>
      </c>
      <c r="DQ50" s="57">
        <v>0</v>
      </c>
      <c r="DR50" s="57">
        <v>2.0295202952029519E-2</v>
      </c>
      <c r="DS50" s="57">
        <v>0</v>
      </c>
      <c r="DT50" s="57">
        <v>0</v>
      </c>
      <c r="DU50" s="57">
        <v>9.0405904059040587E-2</v>
      </c>
      <c r="DV50" s="57">
        <v>0</v>
      </c>
      <c r="DW50" s="57">
        <v>1.3837638376383764E-2</v>
      </c>
      <c r="DX50" s="57">
        <v>0</v>
      </c>
      <c r="DY50" s="57">
        <v>4.3357933579335796E-2</v>
      </c>
      <c r="DZ50" s="57">
        <v>1.7527675276752766E-2</v>
      </c>
      <c r="EA50" s="57">
        <v>1.3837638376383764E-2</v>
      </c>
      <c r="EB50" s="57">
        <v>0</v>
      </c>
      <c r="EC50" s="57">
        <v>7.2878228782287821E-2</v>
      </c>
      <c r="ED50" s="57">
        <v>0</v>
      </c>
      <c r="EE50" s="57">
        <v>5.5350553505535055E-2</v>
      </c>
      <c r="EF50" s="57">
        <v>0</v>
      </c>
      <c r="EG50" s="57">
        <v>0</v>
      </c>
      <c r="EH50" s="57">
        <v>0</v>
      </c>
      <c r="EI50" s="57">
        <v>286270.06</v>
      </c>
      <c r="EJ50" s="57">
        <v>1</v>
      </c>
      <c r="EK50" s="57">
        <v>1</v>
      </c>
      <c r="EL50" s="57">
        <v>70</v>
      </c>
      <c r="EM50" s="57">
        <v>3330.29</v>
      </c>
      <c r="EN50" s="57">
        <v>1998.12</v>
      </c>
      <c r="EO50" s="57">
        <v>35</v>
      </c>
      <c r="EP50" s="57">
        <v>4</v>
      </c>
      <c r="EQ50" s="57">
        <v>8</v>
      </c>
      <c r="ER50" s="57">
        <v>0</v>
      </c>
      <c r="ES50" s="57">
        <v>0</v>
      </c>
      <c r="ET50" s="57">
        <v>37.5</v>
      </c>
      <c r="EU50" s="57">
        <v>792.26031365313656</v>
      </c>
      <c r="EV50" s="57">
        <v>2.767527675276753E-3</v>
      </c>
      <c r="EW50" s="57">
        <v>2.767527675276753E-3</v>
      </c>
      <c r="EX50" s="57">
        <v>0.19372693726937271</v>
      </c>
      <c r="EY50" s="57">
        <v>9.2166697416974177</v>
      </c>
      <c r="EZ50" s="57">
        <v>5.5298523985239854</v>
      </c>
      <c r="FA50" s="57">
        <v>9.6863468634686353E-2</v>
      </c>
      <c r="FB50" s="57">
        <v>1.1070110701107012E-2</v>
      </c>
      <c r="FC50" s="57">
        <v>2.2140221402214024E-2</v>
      </c>
      <c r="FD50" s="57">
        <v>0</v>
      </c>
      <c r="FE50" s="57">
        <v>0</v>
      </c>
      <c r="FF50" s="57">
        <v>0.10378228782287824</v>
      </c>
      <c r="FG50" s="57">
        <v>0.5999837851958838</v>
      </c>
      <c r="FH50" s="57">
        <v>0.41420118343195267</v>
      </c>
      <c r="FI50" s="57">
        <v>4.7337278106508875E-2</v>
      </c>
      <c r="FJ50" s="57">
        <v>9.4674556213017749E-2</v>
      </c>
      <c r="FK50" s="57">
        <v>0</v>
      </c>
      <c r="FL50" s="57">
        <v>0</v>
      </c>
      <c r="FM50" s="57">
        <v>0.4437869822485207</v>
      </c>
    </row>
    <row r="51" spans="1:169" ht="22.5" outlineLevel="1" x14ac:dyDescent="0.25">
      <c r="A51" s="44">
        <v>190807286</v>
      </c>
      <c r="B51" s="5" t="s">
        <v>51</v>
      </c>
      <c r="C51" s="59">
        <v>2496.1236867780462</v>
      </c>
      <c r="D51" s="81">
        <v>1619119.9275</v>
      </c>
      <c r="E51" s="41">
        <v>702.16666666666663</v>
      </c>
      <c r="F51" s="54">
        <v>320.33333333333331</v>
      </c>
      <c r="G51" s="54">
        <v>320.33333333333331</v>
      </c>
      <c r="H51" s="54">
        <v>122.66666666666667</v>
      </c>
      <c r="I51" s="54">
        <v>0</v>
      </c>
      <c r="J51" s="54">
        <v>0</v>
      </c>
      <c r="K51" s="54">
        <v>0</v>
      </c>
      <c r="L51" s="54">
        <v>296.33333333333331</v>
      </c>
      <c r="M51" s="54">
        <v>24</v>
      </c>
      <c r="N51" s="54">
        <v>0.72310007524454478</v>
      </c>
      <c r="O51" s="54">
        <v>0.72310007524454478</v>
      </c>
      <c r="P51" s="54">
        <v>0.38371597276028191</v>
      </c>
      <c r="Q51" s="54">
        <v>0</v>
      </c>
      <c r="R51" s="54">
        <v>0</v>
      </c>
      <c r="S51" s="54">
        <v>0</v>
      </c>
      <c r="T51" s="54">
        <v>0</v>
      </c>
      <c r="U51" s="54">
        <v>0.66892400300978172</v>
      </c>
      <c r="V51" s="54">
        <v>5.4176072234762979E-2</v>
      </c>
      <c r="W51" s="55">
        <v>0</v>
      </c>
      <c r="X51" s="55">
        <v>0</v>
      </c>
      <c r="Y51" s="55">
        <v>0</v>
      </c>
      <c r="Z51" s="55">
        <v>0</v>
      </c>
      <c r="AA51" s="56"/>
      <c r="AB51" s="56">
        <v>44.666666666666664</v>
      </c>
      <c r="AC51" s="56">
        <v>0</v>
      </c>
      <c r="AD51" s="56">
        <v>251.66666666666666</v>
      </c>
      <c r="AE51" s="56">
        <v>0</v>
      </c>
      <c r="AF51" s="56">
        <v>0</v>
      </c>
      <c r="AG51" s="56">
        <v>0</v>
      </c>
      <c r="AH51" s="56">
        <v>0</v>
      </c>
      <c r="AI51" s="56">
        <v>24</v>
      </c>
      <c r="AJ51" s="56">
        <v>0</v>
      </c>
      <c r="AK51" s="56">
        <v>0</v>
      </c>
      <c r="AL51" s="56">
        <v>48.666666666666664</v>
      </c>
      <c r="AM51" s="56">
        <v>9.3333333333333339</v>
      </c>
      <c r="AN51" s="56">
        <v>112.33333333333333</v>
      </c>
      <c r="AO51" s="56">
        <v>0</v>
      </c>
      <c r="AP51" s="56">
        <v>0</v>
      </c>
      <c r="AQ51" s="56">
        <v>0</v>
      </c>
      <c r="AR51" s="56">
        <v>28.333333333333332</v>
      </c>
      <c r="AS51" s="56">
        <v>0</v>
      </c>
      <c r="AT51" s="56">
        <v>17.333333333333332</v>
      </c>
      <c r="AU51" s="56">
        <v>0.66666666666666663</v>
      </c>
      <c r="AV51" s="56">
        <v>0</v>
      </c>
      <c r="AW51" s="56">
        <v>0</v>
      </c>
      <c r="AX51" s="56">
        <v>0</v>
      </c>
      <c r="AY51" s="56">
        <v>0</v>
      </c>
      <c r="AZ51" s="56">
        <v>6</v>
      </c>
      <c r="BA51" s="56">
        <v>4.666666666666667</v>
      </c>
      <c r="BB51" s="56">
        <v>0.66666666666666663</v>
      </c>
      <c r="BC51" s="56">
        <v>6.666666666666667</v>
      </c>
      <c r="BD51" s="56">
        <v>77.333333333333329</v>
      </c>
      <c r="BE51" s="56">
        <v>0</v>
      </c>
      <c r="BF51" s="56">
        <v>0</v>
      </c>
      <c r="BG51" s="56">
        <v>34.666666666666664</v>
      </c>
      <c r="BH51" s="56">
        <v>84.666666666666671</v>
      </c>
      <c r="BI51" s="56">
        <v>99.666666666666671</v>
      </c>
      <c r="BJ51" s="56">
        <v>0</v>
      </c>
      <c r="BK51" s="56">
        <v>0</v>
      </c>
      <c r="BL51" s="56">
        <v>0</v>
      </c>
      <c r="BM51" s="56">
        <v>17.333333333333332</v>
      </c>
      <c r="BN51" s="56">
        <v>0</v>
      </c>
      <c r="BO51" s="56">
        <v>0</v>
      </c>
      <c r="BP51" s="56">
        <v>0</v>
      </c>
      <c r="BQ51" s="56">
        <v>18</v>
      </c>
      <c r="BR51" s="56">
        <v>7.666666666666667</v>
      </c>
      <c r="BS51" s="56">
        <v>24.333333333333332</v>
      </c>
      <c r="BT51" s="56">
        <v>7.333333333333333</v>
      </c>
      <c r="BU51" s="56">
        <v>8.6666666666666661</v>
      </c>
      <c r="BV51" s="56">
        <v>2.6666666666666665</v>
      </c>
      <c r="BW51" s="56">
        <v>0</v>
      </c>
      <c r="BX51" s="56">
        <v>14.333333333333334</v>
      </c>
      <c r="BY51" s="56">
        <v>39.666666666666664</v>
      </c>
      <c r="BZ51" s="56">
        <v>0</v>
      </c>
      <c r="CA51" s="56">
        <v>0</v>
      </c>
      <c r="CB51" s="56">
        <v>0</v>
      </c>
      <c r="CC51" s="57">
        <v>0</v>
      </c>
      <c r="CD51" s="57">
        <v>0</v>
      </c>
      <c r="CE51" s="57">
        <v>0</v>
      </c>
      <c r="CF51" s="57">
        <v>0</v>
      </c>
      <c r="CG51" s="57">
        <v>0</v>
      </c>
      <c r="CH51" s="57">
        <v>0.10082768999247554</v>
      </c>
      <c r="CI51" s="57">
        <v>0</v>
      </c>
      <c r="CJ51" s="57">
        <v>0.56809631301730623</v>
      </c>
      <c r="CK51" s="57">
        <v>0</v>
      </c>
      <c r="CL51" s="57">
        <v>0</v>
      </c>
      <c r="CM51" s="57">
        <v>0</v>
      </c>
      <c r="CN51" s="57">
        <v>0</v>
      </c>
      <c r="CO51" s="57">
        <v>5.4176072234762979E-2</v>
      </c>
      <c r="CP51" s="57">
        <v>0</v>
      </c>
      <c r="CQ51" s="57">
        <v>0</v>
      </c>
      <c r="CR51" s="58">
        <v>0.10985703536493603</v>
      </c>
      <c r="CS51" s="58">
        <v>2.1068472535741161E-2</v>
      </c>
      <c r="CT51" s="58">
        <v>0.25357411587659895</v>
      </c>
      <c r="CU51" s="58">
        <v>0</v>
      </c>
      <c r="CV51" s="58">
        <v>0</v>
      </c>
      <c r="CW51" s="58">
        <v>0</v>
      </c>
      <c r="CX51" s="58">
        <v>6.395786305492851E-2</v>
      </c>
      <c r="CY51" s="58">
        <v>0</v>
      </c>
      <c r="CZ51" s="58">
        <v>3.9127163280662153E-2</v>
      </c>
      <c r="DA51" s="58">
        <v>1.5048908954100827E-3</v>
      </c>
      <c r="DB51" s="58">
        <v>0</v>
      </c>
      <c r="DC51" s="58">
        <v>0</v>
      </c>
      <c r="DD51" s="58">
        <v>0</v>
      </c>
      <c r="DE51" s="58">
        <v>0</v>
      </c>
      <c r="DF51" s="58">
        <v>1.3544018058690745E-2</v>
      </c>
      <c r="DG51" s="58">
        <v>1.0534236267870581E-2</v>
      </c>
      <c r="DH51" s="58">
        <v>1.5048908954100827E-3</v>
      </c>
      <c r="DI51" s="57">
        <v>1.5048908954100828E-2</v>
      </c>
      <c r="DJ51" s="57">
        <v>0.17456734386756959</v>
      </c>
      <c r="DK51" s="57">
        <v>0</v>
      </c>
      <c r="DL51" s="57">
        <v>0</v>
      </c>
      <c r="DM51" s="57">
        <v>7.8254326561324306E-2</v>
      </c>
      <c r="DN51" s="57">
        <v>0.19112114371708053</v>
      </c>
      <c r="DO51" s="57">
        <v>0.22498118886380739</v>
      </c>
      <c r="DP51" s="57">
        <v>0</v>
      </c>
      <c r="DQ51" s="57">
        <v>0</v>
      </c>
      <c r="DR51" s="57">
        <v>0</v>
      </c>
      <c r="DS51" s="57">
        <v>3.9127163280662153E-2</v>
      </c>
      <c r="DT51" s="57">
        <v>0</v>
      </c>
      <c r="DU51" s="57">
        <v>0</v>
      </c>
      <c r="DV51" s="57">
        <v>0</v>
      </c>
      <c r="DW51" s="57">
        <v>4.0632054176072234E-2</v>
      </c>
      <c r="DX51" s="57">
        <v>1.7306245297215951E-2</v>
      </c>
      <c r="DY51" s="57">
        <v>5.4928517682468016E-2</v>
      </c>
      <c r="DZ51" s="57">
        <v>1.6553799849510911E-2</v>
      </c>
      <c r="EA51" s="57">
        <v>1.9563581640331076E-2</v>
      </c>
      <c r="EB51" s="57">
        <v>6.0195635816403309E-3</v>
      </c>
      <c r="EC51" s="57">
        <v>0</v>
      </c>
      <c r="ED51" s="57">
        <v>3.2355154251316784E-2</v>
      </c>
      <c r="EE51" s="57">
        <v>8.9541008276899925E-2</v>
      </c>
      <c r="EF51" s="57">
        <v>0</v>
      </c>
      <c r="EG51" s="57">
        <v>0</v>
      </c>
      <c r="EH51" s="57">
        <v>0</v>
      </c>
      <c r="EI51" s="57">
        <v>430377</v>
      </c>
      <c r="EJ51" s="57">
        <v>1</v>
      </c>
      <c r="EK51" s="57">
        <v>1</v>
      </c>
      <c r="EL51" s="57">
        <v>150</v>
      </c>
      <c r="EM51" s="57">
        <v>12425.18</v>
      </c>
      <c r="EN51" s="57">
        <v>8461.5300000000007</v>
      </c>
      <c r="EO51" s="57">
        <v>42</v>
      </c>
      <c r="EP51" s="57">
        <v>4</v>
      </c>
      <c r="EQ51" s="57">
        <v>12</v>
      </c>
      <c r="ER51" s="57">
        <v>0</v>
      </c>
      <c r="ES51" s="57">
        <v>3.75</v>
      </c>
      <c r="ET51" s="57">
        <v>20.25</v>
      </c>
      <c r="EU51" s="57">
        <v>971.50564334085777</v>
      </c>
      <c r="EV51" s="57">
        <v>2.257336343115124E-3</v>
      </c>
      <c r="EW51" s="57">
        <v>2.257336343115124E-3</v>
      </c>
      <c r="EX51" s="57">
        <v>0.33860045146726864</v>
      </c>
      <c r="EY51" s="57">
        <v>28.04781038374718</v>
      </c>
      <c r="EZ51" s="57">
        <v>19.100519187358916</v>
      </c>
      <c r="FA51" s="57">
        <v>9.480812641083522E-2</v>
      </c>
      <c r="FB51" s="57">
        <v>9.0293453724604959E-3</v>
      </c>
      <c r="FC51" s="57">
        <v>2.7088036117381489E-2</v>
      </c>
      <c r="FD51" s="57">
        <v>0</v>
      </c>
      <c r="FE51" s="57">
        <v>8.4650112866817163E-3</v>
      </c>
      <c r="FF51" s="57">
        <v>4.5711060948081264E-2</v>
      </c>
      <c r="FG51" s="57">
        <v>0.68099858513116107</v>
      </c>
      <c r="FH51" s="57">
        <v>0.51219512195121952</v>
      </c>
      <c r="FI51" s="57">
        <v>4.878048780487805E-2</v>
      </c>
      <c r="FJ51" s="57">
        <v>0.14634146341463414</v>
      </c>
      <c r="FK51" s="57">
        <v>0</v>
      </c>
      <c r="FL51" s="57">
        <v>4.573170731707317E-2</v>
      </c>
      <c r="FM51" s="57">
        <v>0.24695121951219512</v>
      </c>
    </row>
    <row r="52" spans="1:169" ht="33.75" outlineLevel="1" x14ac:dyDescent="0.25">
      <c r="A52" s="44">
        <v>190807514</v>
      </c>
      <c r="B52" s="5" t="s">
        <v>52</v>
      </c>
      <c r="C52" s="59">
        <v>2714.0648698816585</v>
      </c>
      <c r="D52" s="81">
        <v>1520881.2925</v>
      </c>
      <c r="E52" s="41">
        <v>598.33333333333337</v>
      </c>
      <c r="F52" s="54">
        <v>371.33333333333331</v>
      </c>
      <c r="G52" s="54">
        <v>344.33333333333331</v>
      </c>
      <c r="H52" s="54">
        <v>56</v>
      </c>
      <c r="I52" s="54">
        <v>27</v>
      </c>
      <c r="J52" s="54">
        <v>26.333333333333332</v>
      </c>
      <c r="K52" s="54">
        <v>29</v>
      </c>
      <c r="L52" s="54">
        <v>249.66666666666666</v>
      </c>
      <c r="M52" s="54">
        <v>92.666666666666671</v>
      </c>
      <c r="N52" s="54">
        <v>0.86895475819032764</v>
      </c>
      <c r="O52" s="54">
        <v>0.80577223088923555</v>
      </c>
      <c r="P52" s="54">
        <v>0.14087432862915997</v>
      </c>
      <c r="Q52" s="54">
        <v>6.3182527301092042E-2</v>
      </c>
      <c r="R52" s="54">
        <v>6.1622464898595943E-2</v>
      </c>
      <c r="S52" s="54">
        <v>4.9462231552766633E-2</v>
      </c>
      <c r="T52" s="54">
        <v>6.7862714508580349E-2</v>
      </c>
      <c r="U52" s="54">
        <v>0.58424336973478941</v>
      </c>
      <c r="V52" s="54">
        <v>0.21684867394695789</v>
      </c>
      <c r="W52" s="55">
        <v>0</v>
      </c>
      <c r="X52" s="55">
        <v>0</v>
      </c>
      <c r="Y52" s="55">
        <v>1.6666666666666667</v>
      </c>
      <c r="Z52" s="55">
        <v>27.333333333333332</v>
      </c>
      <c r="AA52" s="56"/>
      <c r="AB52" s="56">
        <v>43</v>
      </c>
      <c r="AC52" s="56">
        <v>0</v>
      </c>
      <c r="AD52" s="56">
        <v>206.66666666666666</v>
      </c>
      <c r="AE52" s="56">
        <v>0</v>
      </c>
      <c r="AF52" s="56">
        <v>0</v>
      </c>
      <c r="AG52" s="56">
        <v>0</v>
      </c>
      <c r="AH52" s="56">
        <v>0</v>
      </c>
      <c r="AI52" s="56">
        <v>92.666666666666671</v>
      </c>
      <c r="AJ52" s="56">
        <v>0</v>
      </c>
      <c r="AK52" s="56">
        <v>0</v>
      </c>
      <c r="AL52" s="56">
        <v>0</v>
      </c>
      <c r="AM52" s="56">
        <v>2</v>
      </c>
      <c r="AN52" s="56">
        <v>26</v>
      </c>
      <c r="AO52" s="56">
        <v>0</v>
      </c>
      <c r="AP52" s="56">
        <v>0</v>
      </c>
      <c r="AQ52" s="56">
        <v>0</v>
      </c>
      <c r="AR52" s="56">
        <v>0</v>
      </c>
      <c r="AS52" s="56">
        <v>0</v>
      </c>
      <c r="AT52" s="56">
        <v>0</v>
      </c>
      <c r="AU52" s="56">
        <v>7.333333333333333</v>
      </c>
      <c r="AV52" s="56">
        <v>0</v>
      </c>
      <c r="AW52" s="56">
        <v>0</v>
      </c>
      <c r="AX52" s="56">
        <v>0</v>
      </c>
      <c r="AY52" s="56">
        <v>0</v>
      </c>
      <c r="AZ52" s="56">
        <v>9</v>
      </c>
      <c r="BA52" s="56">
        <v>5</v>
      </c>
      <c r="BB52" s="56">
        <v>0.66666666666666663</v>
      </c>
      <c r="BC52" s="56">
        <v>31.666666666666668</v>
      </c>
      <c r="BD52" s="56">
        <v>95.666666666666671</v>
      </c>
      <c r="BE52" s="56">
        <v>6</v>
      </c>
      <c r="BF52" s="56">
        <v>0</v>
      </c>
      <c r="BG52" s="56">
        <v>65.666666666666671</v>
      </c>
      <c r="BH52" s="56">
        <v>82.333333333333329</v>
      </c>
      <c r="BI52" s="56">
        <v>77.333333333333329</v>
      </c>
      <c r="BJ52" s="56">
        <v>9.3333333333333339</v>
      </c>
      <c r="BK52" s="56">
        <v>3.3333333333333335</v>
      </c>
      <c r="BL52" s="56">
        <v>0</v>
      </c>
      <c r="BM52" s="56">
        <v>0</v>
      </c>
      <c r="BN52" s="56">
        <v>0</v>
      </c>
      <c r="BO52" s="56">
        <v>0</v>
      </c>
      <c r="BP52" s="56">
        <v>0</v>
      </c>
      <c r="BQ52" s="56">
        <v>11.666666666666666</v>
      </c>
      <c r="BR52" s="56">
        <v>2.6666666666666665</v>
      </c>
      <c r="BS52" s="56">
        <v>0</v>
      </c>
      <c r="BT52" s="56">
        <v>13</v>
      </c>
      <c r="BU52" s="56">
        <v>2</v>
      </c>
      <c r="BV52" s="56">
        <v>4</v>
      </c>
      <c r="BW52" s="56">
        <v>0</v>
      </c>
      <c r="BX52" s="56">
        <v>22.666666666666668</v>
      </c>
      <c r="BY52" s="56">
        <v>0</v>
      </c>
      <c r="BZ52" s="56">
        <v>0</v>
      </c>
      <c r="CA52" s="56">
        <v>0</v>
      </c>
      <c r="CB52" s="56">
        <v>0</v>
      </c>
      <c r="CC52" s="57">
        <v>0</v>
      </c>
      <c r="CD52" s="57">
        <v>0</v>
      </c>
      <c r="CE52" s="57">
        <v>3.9001560062402497E-3</v>
      </c>
      <c r="CF52" s="57">
        <v>6.3962558502340089E-2</v>
      </c>
      <c r="CG52" s="57">
        <v>0</v>
      </c>
      <c r="CH52" s="57">
        <v>0.10062402496099844</v>
      </c>
      <c r="CI52" s="57">
        <v>0</v>
      </c>
      <c r="CJ52" s="57">
        <v>0.48361934477379093</v>
      </c>
      <c r="CK52" s="57">
        <v>0</v>
      </c>
      <c r="CL52" s="57">
        <v>0</v>
      </c>
      <c r="CM52" s="57">
        <v>0</v>
      </c>
      <c r="CN52" s="57">
        <v>0</v>
      </c>
      <c r="CO52" s="57">
        <v>0.21684867394695789</v>
      </c>
      <c r="CP52" s="57">
        <v>0</v>
      </c>
      <c r="CQ52" s="57">
        <v>0</v>
      </c>
      <c r="CR52" s="58">
        <v>0</v>
      </c>
      <c r="CS52" s="58">
        <v>4.6801872074882997E-3</v>
      </c>
      <c r="CT52" s="58">
        <v>6.0842433697347896E-2</v>
      </c>
      <c r="CU52" s="58">
        <v>0</v>
      </c>
      <c r="CV52" s="58">
        <v>0</v>
      </c>
      <c r="CW52" s="58">
        <v>0</v>
      </c>
      <c r="CX52" s="58">
        <v>0</v>
      </c>
      <c r="CY52" s="58">
        <v>0</v>
      </c>
      <c r="CZ52" s="58">
        <v>0</v>
      </c>
      <c r="DA52" s="58">
        <v>1.7160686427457099E-2</v>
      </c>
      <c r="DB52" s="58">
        <v>0</v>
      </c>
      <c r="DC52" s="58">
        <v>0</v>
      </c>
      <c r="DD52" s="58">
        <v>0</v>
      </c>
      <c r="DE52" s="58">
        <v>0</v>
      </c>
      <c r="DF52" s="58">
        <v>2.1060842433697349E-2</v>
      </c>
      <c r="DG52" s="58">
        <v>1.1700468018720749E-2</v>
      </c>
      <c r="DH52" s="58">
        <v>1.5600624024960999E-3</v>
      </c>
      <c r="DI52" s="57">
        <v>7.4102964118564749E-2</v>
      </c>
      <c r="DJ52" s="57">
        <v>0.22386895475819035</v>
      </c>
      <c r="DK52" s="57">
        <v>1.4040561622464899E-2</v>
      </c>
      <c r="DL52" s="57">
        <v>0</v>
      </c>
      <c r="DM52" s="57">
        <v>0.15366614664586586</v>
      </c>
      <c r="DN52" s="57">
        <v>0.19266770670826833</v>
      </c>
      <c r="DO52" s="57">
        <v>0.18096723868954759</v>
      </c>
      <c r="DP52" s="57">
        <v>2.1840873634945399E-2</v>
      </c>
      <c r="DQ52" s="57">
        <v>7.8003120124804995E-3</v>
      </c>
      <c r="DR52" s="57">
        <v>0</v>
      </c>
      <c r="DS52" s="57">
        <v>0</v>
      </c>
      <c r="DT52" s="57">
        <v>0</v>
      </c>
      <c r="DU52" s="57">
        <v>0</v>
      </c>
      <c r="DV52" s="57">
        <v>0</v>
      </c>
      <c r="DW52" s="57">
        <v>2.7301092043681748E-2</v>
      </c>
      <c r="DX52" s="57">
        <v>6.2402496099843996E-3</v>
      </c>
      <c r="DY52" s="57">
        <v>0</v>
      </c>
      <c r="DZ52" s="57">
        <v>3.0421216848673948E-2</v>
      </c>
      <c r="EA52" s="57">
        <v>4.6801872074882997E-3</v>
      </c>
      <c r="EB52" s="57">
        <v>9.3603744149765994E-3</v>
      </c>
      <c r="EC52" s="57">
        <v>0</v>
      </c>
      <c r="ED52" s="57">
        <v>5.3042121684867397E-2</v>
      </c>
      <c r="EE52" s="57">
        <v>0</v>
      </c>
      <c r="EF52" s="57">
        <v>0</v>
      </c>
      <c r="EG52" s="57">
        <v>0</v>
      </c>
      <c r="EH52" s="57">
        <v>0</v>
      </c>
      <c r="EI52" s="57">
        <v>791182.09</v>
      </c>
      <c r="EJ52" s="57">
        <v>1</v>
      </c>
      <c r="EK52" s="57">
        <v>1</v>
      </c>
      <c r="EL52" s="57">
        <v>219</v>
      </c>
      <c r="EM52" s="57">
        <v>15913.03</v>
      </c>
      <c r="EN52" s="57">
        <v>9154.17</v>
      </c>
      <c r="EO52" s="57">
        <v>43</v>
      </c>
      <c r="EP52" s="57">
        <v>4</v>
      </c>
      <c r="EQ52" s="57">
        <v>12</v>
      </c>
      <c r="ER52" s="57">
        <v>0</v>
      </c>
      <c r="ES52" s="57">
        <v>1.5</v>
      </c>
      <c r="ET52" s="57">
        <v>32</v>
      </c>
      <c r="EU52" s="57">
        <v>1851.4401482059282</v>
      </c>
      <c r="EV52" s="57">
        <v>2.3400936037441498E-3</v>
      </c>
      <c r="EW52" s="57">
        <v>2.3400936037441498E-3</v>
      </c>
      <c r="EX52" s="57">
        <v>0.51248049921996885</v>
      </c>
      <c r="EY52" s="57">
        <v>37.237979719188772</v>
      </c>
      <c r="EZ52" s="57">
        <v>21.421614664586585</v>
      </c>
      <c r="FA52" s="57">
        <v>0.10062402496099844</v>
      </c>
      <c r="FB52" s="57">
        <v>9.3603744149765994E-3</v>
      </c>
      <c r="FC52" s="57">
        <v>2.8081123244929798E-2</v>
      </c>
      <c r="FD52" s="57">
        <v>0</v>
      </c>
      <c r="FE52" s="57">
        <v>3.5101404056162248E-3</v>
      </c>
      <c r="FF52" s="57">
        <v>7.4882995319812795E-2</v>
      </c>
      <c r="FG52" s="57">
        <v>0.57526253642455272</v>
      </c>
      <c r="FH52" s="57">
        <v>0.46486486486486489</v>
      </c>
      <c r="FI52" s="57">
        <v>4.3243243243243246E-2</v>
      </c>
      <c r="FJ52" s="57">
        <v>0.12972972972972974</v>
      </c>
      <c r="FK52" s="57">
        <v>0</v>
      </c>
      <c r="FL52" s="57">
        <v>1.6216216216216217E-2</v>
      </c>
      <c r="FM52" s="57">
        <v>0.34594594594594597</v>
      </c>
    </row>
    <row r="53" spans="1:169" ht="22.5" outlineLevel="1" x14ac:dyDescent="0.25">
      <c r="A53" s="44">
        <v>191425713</v>
      </c>
      <c r="B53" s="5" t="s">
        <v>53</v>
      </c>
      <c r="C53" s="59">
        <v>2517.1010539369036</v>
      </c>
      <c r="D53" s="81">
        <v>2481491.4</v>
      </c>
      <c r="E53" s="41">
        <v>1026.1666666666667</v>
      </c>
      <c r="F53" s="54">
        <v>533</v>
      </c>
      <c r="G53" s="54">
        <v>529</v>
      </c>
      <c r="H53" s="54">
        <v>294</v>
      </c>
      <c r="I53" s="54">
        <v>5</v>
      </c>
      <c r="J53" s="54">
        <v>1</v>
      </c>
      <c r="K53" s="54">
        <v>5.333333333333333</v>
      </c>
      <c r="L53" s="54">
        <v>318</v>
      </c>
      <c r="M53" s="54">
        <v>210.66666666666666</v>
      </c>
      <c r="N53" s="54">
        <v>0.64449818621523602</v>
      </c>
      <c r="O53" s="54">
        <v>0.6396614268440145</v>
      </c>
      <c r="P53" s="54">
        <v>0.29999097204145614</v>
      </c>
      <c r="Q53" s="54">
        <v>6.0459492140266021E-3</v>
      </c>
      <c r="R53" s="54">
        <v>1.2091898428053204E-3</v>
      </c>
      <c r="S53" s="54">
        <v>7.2166542482936524E-3</v>
      </c>
      <c r="T53" s="54">
        <v>6.4490124949617084E-3</v>
      </c>
      <c r="U53" s="54">
        <v>0.38452237001209189</v>
      </c>
      <c r="V53" s="54">
        <v>0.25473599355098747</v>
      </c>
      <c r="W53" s="55">
        <v>5.333333333333333</v>
      </c>
      <c r="X53" s="55">
        <v>0</v>
      </c>
      <c r="Y53" s="55">
        <v>0</v>
      </c>
      <c r="Z53" s="55">
        <v>0</v>
      </c>
      <c r="AA53" s="56"/>
      <c r="AB53" s="56">
        <v>22.333333333333332</v>
      </c>
      <c r="AC53" s="56">
        <v>0</v>
      </c>
      <c r="AD53" s="56">
        <v>295.66666666666669</v>
      </c>
      <c r="AE53" s="56">
        <v>0</v>
      </c>
      <c r="AF53" s="56">
        <v>0</v>
      </c>
      <c r="AG53" s="56">
        <v>0</v>
      </c>
      <c r="AH53" s="56">
        <v>0</v>
      </c>
      <c r="AI53" s="56">
        <v>210.66666666666666</v>
      </c>
      <c r="AJ53" s="56">
        <v>0</v>
      </c>
      <c r="AK53" s="56">
        <v>0</v>
      </c>
      <c r="AL53" s="56">
        <v>26.666666666666668</v>
      </c>
      <c r="AM53" s="56">
        <v>10</v>
      </c>
      <c r="AN53" s="56">
        <v>92</v>
      </c>
      <c r="AO53" s="56">
        <v>0</v>
      </c>
      <c r="AP53" s="56">
        <v>0</v>
      </c>
      <c r="AQ53" s="56">
        <v>0</v>
      </c>
      <c r="AR53" s="56">
        <v>31.666666666666668</v>
      </c>
      <c r="AS53" s="56">
        <v>13</v>
      </c>
      <c r="AT53" s="56">
        <v>0</v>
      </c>
      <c r="AU53" s="56">
        <v>6.666666666666667</v>
      </c>
      <c r="AV53" s="56">
        <v>0</v>
      </c>
      <c r="AW53" s="56">
        <v>0</v>
      </c>
      <c r="AX53" s="56">
        <v>0</v>
      </c>
      <c r="AY53" s="56">
        <v>0</v>
      </c>
      <c r="AZ53" s="56">
        <v>74.333333333333329</v>
      </c>
      <c r="BA53" s="56">
        <v>18.333333333333332</v>
      </c>
      <c r="BB53" s="56">
        <v>6</v>
      </c>
      <c r="BC53" s="56">
        <v>65.666666666666671</v>
      </c>
      <c r="BD53" s="56">
        <v>58</v>
      </c>
      <c r="BE53" s="56">
        <v>41.666666666666664</v>
      </c>
      <c r="BF53" s="56">
        <v>14</v>
      </c>
      <c r="BG53" s="56">
        <v>147</v>
      </c>
      <c r="BH53" s="56">
        <v>57</v>
      </c>
      <c r="BI53" s="56">
        <v>136.33333333333334</v>
      </c>
      <c r="BJ53" s="56">
        <v>0</v>
      </c>
      <c r="BK53" s="56">
        <v>3</v>
      </c>
      <c r="BL53" s="56">
        <v>11.333333333333334</v>
      </c>
      <c r="BM53" s="56">
        <v>0</v>
      </c>
      <c r="BN53" s="56">
        <v>0</v>
      </c>
      <c r="BO53" s="56">
        <v>0</v>
      </c>
      <c r="BP53" s="56">
        <v>4.666666666666667</v>
      </c>
      <c r="BQ53" s="56">
        <v>20</v>
      </c>
      <c r="BR53" s="56">
        <v>31</v>
      </c>
      <c r="BS53" s="56">
        <v>10.333333333333334</v>
      </c>
      <c r="BT53" s="56">
        <v>19.666666666666668</v>
      </c>
      <c r="BU53" s="56">
        <v>25</v>
      </c>
      <c r="BV53" s="56">
        <v>6</v>
      </c>
      <c r="BW53" s="56">
        <v>0</v>
      </c>
      <c r="BX53" s="56">
        <v>55.666666666666664</v>
      </c>
      <c r="BY53" s="56">
        <v>115.66666666666667</v>
      </c>
      <c r="BZ53" s="56">
        <v>0</v>
      </c>
      <c r="CA53" s="56">
        <v>0</v>
      </c>
      <c r="CB53" s="56">
        <v>6</v>
      </c>
      <c r="CC53" s="57">
        <v>6.4490124949617084E-3</v>
      </c>
      <c r="CD53" s="57">
        <v>0</v>
      </c>
      <c r="CE53" s="57">
        <v>0</v>
      </c>
      <c r="CF53" s="57">
        <v>0</v>
      </c>
      <c r="CG53" s="57">
        <v>0</v>
      </c>
      <c r="CH53" s="57">
        <v>2.7005239822652155E-2</v>
      </c>
      <c r="CI53" s="57">
        <v>0</v>
      </c>
      <c r="CJ53" s="57">
        <v>0.35751713018943976</v>
      </c>
      <c r="CK53" s="57">
        <v>0</v>
      </c>
      <c r="CL53" s="57">
        <v>0</v>
      </c>
      <c r="CM53" s="57">
        <v>0</v>
      </c>
      <c r="CN53" s="57">
        <v>0</v>
      </c>
      <c r="CO53" s="57">
        <v>0.25473599355098747</v>
      </c>
      <c r="CP53" s="57">
        <v>0</v>
      </c>
      <c r="CQ53" s="57">
        <v>0</v>
      </c>
      <c r="CR53" s="58">
        <v>3.2245062474808545E-2</v>
      </c>
      <c r="CS53" s="58">
        <v>1.2091898428053204E-2</v>
      </c>
      <c r="CT53" s="58">
        <v>0.11124546553808948</v>
      </c>
      <c r="CU53" s="58">
        <v>0</v>
      </c>
      <c r="CV53" s="58">
        <v>0</v>
      </c>
      <c r="CW53" s="58">
        <v>0</v>
      </c>
      <c r="CX53" s="58">
        <v>3.8291011688835148E-2</v>
      </c>
      <c r="CY53" s="58">
        <v>1.5719467956469165E-2</v>
      </c>
      <c r="CZ53" s="58">
        <v>0</v>
      </c>
      <c r="DA53" s="58">
        <v>8.0612656187021361E-3</v>
      </c>
      <c r="DB53" s="58">
        <v>0</v>
      </c>
      <c r="DC53" s="58">
        <v>0</v>
      </c>
      <c r="DD53" s="58">
        <v>0</v>
      </c>
      <c r="DE53" s="58">
        <v>0</v>
      </c>
      <c r="DF53" s="58">
        <v>8.9883111648528816E-2</v>
      </c>
      <c r="DG53" s="58">
        <v>2.2168480451430873E-2</v>
      </c>
      <c r="DH53" s="58">
        <v>7.2551390568319227E-3</v>
      </c>
      <c r="DI53" s="57">
        <v>7.940346634421605E-2</v>
      </c>
      <c r="DJ53" s="57">
        <v>7.0133010882708582E-2</v>
      </c>
      <c r="DK53" s="57">
        <v>5.0382910116888349E-2</v>
      </c>
      <c r="DL53" s="57">
        <v>1.6928657799274487E-2</v>
      </c>
      <c r="DM53" s="57">
        <v>0.1777509068923821</v>
      </c>
      <c r="DN53" s="57">
        <v>6.8923821039903271E-2</v>
      </c>
      <c r="DO53" s="57">
        <v>0.1648528819024587</v>
      </c>
      <c r="DP53" s="57">
        <v>0</v>
      </c>
      <c r="DQ53" s="57">
        <v>3.6275695284159614E-3</v>
      </c>
      <c r="DR53" s="57">
        <v>1.3704151551793633E-2</v>
      </c>
      <c r="DS53" s="57">
        <v>0</v>
      </c>
      <c r="DT53" s="57">
        <v>0</v>
      </c>
      <c r="DU53" s="57">
        <v>0</v>
      </c>
      <c r="DV53" s="57">
        <v>5.6428859330914958E-3</v>
      </c>
      <c r="DW53" s="57">
        <v>2.4183796856106408E-2</v>
      </c>
      <c r="DX53" s="57">
        <v>3.7484885126964934E-2</v>
      </c>
      <c r="DY53" s="57">
        <v>1.2494961708988311E-2</v>
      </c>
      <c r="DZ53" s="57">
        <v>2.3780733575171305E-2</v>
      </c>
      <c r="EA53" s="57">
        <v>3.0229746070133012E-2</v>
      </c>
      <c r="EB53" s="57">
        <v>7.2551390568319227E-3</v>
      </c>
      <c r="EC53" s="57">
        <v>0</v>
      </c>
      <c r="ED53" s="57">
        <v>6.7311567916162829E-2</v>
      </c>
      <c r="EE53" s="57">
        <v>0.13986295848448208</v>
      </c>
      <c r="EF53" s="57">
        <v>0</v>
      </c>
      <c r="EG53" s="57">
        <v>0</v>
      </c>
      <c r="EH53" s="57">
        <v>7.2551390568319227E-3</v>
      </c>
      <c r="EI53" s="57">
        <v>135300</v>
      </c>
      <c r="EJ53" s="57">
        <v>1</v>
      </c>
      <c r="EK53" s="57">
        <v>1</v>
      </c>
      <c r="EL53" s="57">
        <v>194</v>
      </c>
      <c r="EM53" s="57">
        <v>13300.22</v>
      </c>
      <c r="EN53" s="57">
        <v>8613.18</v>
      </c>
      <c r="EO53" s="57">
        <v>65</v>
      </c>
      <c r="EP53" s="57">
        <v>5</v>
      </c>
      <c r="EQ53" s="57">
        <v>33</v>
      </c>
      <c r="ER53" s="57">
        <v>0.5</v>
      </c>
      <c r="ES53" s="57">
        <v>0</v>
      </c>
      <c r="ET53" s="57">
        <v>42</v>
      </c>
      <c r="EU53" s="57">
        <v>163.60338573155985</v>
      </c>
      <c r="EV53" s="57">
        <v>1.2091898428053204E-3</v>
      </c>
      <c r="EW53" s="57">
        <v>1.2091898428053204E-3</v>
      </c>
      <c r="EX53" s="57">
        <v>0.23458282950423218</v>
      </c>
      <c r="EY53" s="57">
        <v>16.08249093107618</v>
      </c>
      <c r="EZ53" s="57">
        <v>10.414969770253931</v>
      </c>
      <c r="FA53" s="57">
        <v>7.8597339782345829E-2</v>
      </c>
      <c r="FB53" s="57">
        <v>6.0459492140266021E-3</v>
      </c>
      <c r="FC53" s="57">
        <v>3.9903264812575577E-2</v>
      </c>
      <c r="FD53" s="57">
        <v>6.0459492140266019E-4</v>
      </c>
      <c r="FE53" s="57">
        <v>0</v>
      </c>
      <c r="FF53" s="57">
        <v>5.078597339782346E-2</v>
      </c>
      <c r="FG53" s="57">
        <v>0.64759680666936337</v>
      </c>
      <c r="FH53" s="57">
        <v>0.44673539518900346</v>
      </c>
      <c r="FI53" s="57">
        <v>3.4364261168384883E-2</v>
      </c>
      <c r="FJ53" s="57">
        <v>0.22680412371134021</v>
      </c>
      <c r="FK53" s="57">
        <v>3.4364261168384879E-3</v>
      </c>
      <c r="FL53" s="57">
        <v>0</v>
      </c>
      <c r="FM53" s="57">
        <v>0.28865979381443296</v>
      </c>
    </row>
    <row r="54" spans="1:169" ht="22.5" outlineLevel="1" x14ac:dyDescent="0.25">
      <c r="A54" s="44">
        <v>111965099</v>
      </c>
      <c r="B54" s="5" t="s">
        <v>54</v>
      </c>
      <c r="C54" s="59">
        <v>2652.9964826955447</v>
      </c>
      <c r="D54" s="81">
        <v>1672016.03</v>
      </c>
      <c r="E54" s="41">
        <v>644.5</v>
      </c>
      <c r="F54" s="54">
        <v>316.33333333333331</v>
      </c>
      <c r="G54" s="54">
        <v>283.33333333333331</v>
      </c>
      <c r="H54" s="54">
        <v>216.66666666666666</v>
      </c>
      <c r="I54" s="54">
        <v>33</v>
      </c>
      <c r="J54" s="54">
        <v>20</v>
      </c>
      <c r="K54" s="54">
        <v>32.333333333333336</v>
      </c>
      <c r="L54" s="54">
        <v>189.66666666666666</v>
      </c>
      <c r="M54" s="54">
        <v>94.333333333333329</v>
      </c>
      <c r="N54" s="54">
        <v>0.59349593495935005</v>
      </c>
      <c r="O54" s="54">
        <v>0.531582238899312</v>
      </c>
      <c r="P54" s="54">
        <v>0.3473787809479093</v>
      </c>
      <c r="Q54" s="54">
        <v>6.1913696060037521E-2</v>
      </c>
      <c r="R54" s="54">
        <v>3.7523452157598502E-2</v>
      </c>
      <c r="S54" s="54">
        <v>4.4524721792238271E-2</v>
      </c>
      <c r="T54" s="54">
        <v>6.0662914321450913E-2</v>
      </c>
      <c r="U54" s="54">
        <v>0.35584740462789244</v>
      </c>
      <c r="V54" s="54">
        <v>0.17698561601000626</v>
      </c>
      <c r="W54" s="55">
        <v>0</v>
      </c>
      <c r="X54" s="55">
        <v>0</v>
      </c>
      <c r="Y54" s="55">
        <v>5.666666666666667</v>
      </c>
      <c r="Z54" s="55">
        <v>26.666666666666668</v>
      </c>
      <c r="AA54" s="56"/>
      <c r="AB54" s="56">
        <v>0</v>
      </c>
      <c r="AC54" s="56">
        <v>0</v>
      </c>
      <c r="AD54" s="56">
        <v>189.66666666666666</v>
      </c>
      <c r="AE54" s="56">
        <v>0</v>
      </c>
      <c r="AF54" s="56">
        <v>0</v>
      </c>
      <c r="AG54" s="56">
        <v>0</v>
      </c>
      <c r="AH54" s="56">
        <v>0</v>
      </c>
      <c r="AI54" s="56">
        <v>94.333333333333329</v>
      </c>
      <c r="AJ54" s="56">
        <v>0</v>
      </c>
      <c r="AK54" s="56">
        <v>0</v>
      </c>
      <c r="AL54" s="56">
        <v>10</v>
      </c>
      <c r="AM54" s="56">
        <v>16</v>
      </c>
      <c r="AN54" s="56">
        <v>54</v>
      </c>
      <c r="AO54" s="56">
        <v>0</v>
      </c>
      <c r="AP54" s="56">
        <v>0</v>
      </c>
      <c r="AQ54" s="56">
        <v>0</v>
      </c>
      <c r="AR54" s="56">
        <v>38.333333333333336</v>
      </c>
      <c r="AS54" s="56">
        <v>0</v>
      </c>
      <c r="AT54" s="56">
        <v>0</v>
      </c>
      <c r="AU54" s="56">
        <v>1.3333333333333333</v>
      </c>
      <c r="AV54" s="56">
        <v>0</v>
      </c>
      <c r="AW54" s="56">
        <v>0</v>
      </c>
      <c r="AX54" s="56">
        <v>0</v>
      </c>
      <c r="AY54" s="56">
        <v>0</v>
      </c>
      <c r="AZ54" s="56">
        <v>26.666666666666668</v>
      </c>
      <c r="BA54" s="56">
        <v>6.666666666666667</v>
      </c>
      <c r="BB54" s="56">
        <v>1.6666666666666667</v>
      </c>
      <c r="BC54" s="56">
        <v>20.666666666666668</v>
      </c>
      <c r="BD54" s="56">
        <v>95</v>
      </c>
      <c r="BE54" s="56">
        <v>9.3333333333333339</v>
      </c>
      <c r="BF54" s="56">
        <v>0</v>
      </c>
      <c r="BG54" s="56">
        <v>67</v>
      </c>
      <c r="BH54" s="56">
        <v>67</v>
      </c>
      <c r="BI54" s="56">
        <v>55.333333333333336</v>
      </c>
      <c r="BJ54" s="56">
        <v>0</v>
      </c>
      <c r="BK54" s="56">
        <v>2</v>
      </c>
      <c r="BL54" s="56">
        <v>0</v>
      </c>
      <c r="BM54" s="56">
        <v>0</v>
      </c>
      <c r="BN54" s="56">
        <v>0</v>
      </c>
      <c r="BO54" s="56">
        <v>0</v>
      </c>
      <c r="BP54" s="56">
        <v>7.333333333333333</v>
      </c>
      <c r="BQ54" s="56">
        <v>64</v>
      </c>
      <c r="BR54" s="56">
        <v>40.666666666666664</v>
      </c>
      <c r="BS54" s="56">
        <v>40.333333333333336</v>
      </c>
      <c r="BT54" s="56">
        <v>10.666666666666666</v>
      </c>
      <c r="BU54" s="56">
        <v>6</v>
      </c>
      <c r="BV54" s="56">
        <v>0</v>
      </c>
      <c r="BW54" s="56">
        <v>0</v>
      </c>
      <c r="BX54" s="56">
        <v>26.333333333333332</v>
      </c>
      <c r="BY54" s="56">
        <v>21.333333333333332</v>
      </c>
      <c r="BZ54" s="56">
        <v>0</v>
      </c>
      <c r="CA54" s="56">
        <v>0</v>
      </c>
      <c r="CB54" s="56">
        <v>0</v>
      </c>
      <c r="CC54" s="57">
        <v>0</v>
      </c>
      <c r="CD54" s="57">
        <v>0</v>
      </c>
      <c r="CE54" s="57">
        <v>1.0631644777986242E-2</v>
      </c>
      <c r="CF54" s="57">
        <v>5.0031269543464665E-2</v>
      </c>
      <c r="CG54" s="57">
        <v>0</v>
      </c>
      <c r="CH54" s="57">
        <v>0</v>
      </c>
      <c r="CI54" s="57">
        <v>0</v>
      </c>
      <c r="CJ54" s="57">
        <v>0.35584740462789244</v>
      </c>
      <c r="CK54" s="57">
        <v>0</v>
      </c>
      <c r="CL54" s="57">
        <v>0</v>
      </c>
      <c r="CM54" s="57">
        <v>0</v>
      </c>
      <c r="CN54" s="57">
        <v>0</v>
      </c>
      <c r="CO54" s="57">
        <v>0.17698561601000626</v>
      </c>
      <c r="CP54" s="57">
        <v>0</v>
      </c>
      <c r="CQ54" s="57">
        <v>0</v>
      </c>
      <c r="CR54" s="58">
        <v>1.8761726078799251E-2</v>
      </c>
      <c r="CS54" s="58">
        <v>3.0018761726078799E-2</v>
      </c>
      <c r="CT54" s="58">
        <v>0.10131332082551595</v>
      </c>
      <c r="CU54" s="58">
        <v>0</v>
      </c>
      <c r="CV54" s="58">
        <v>0</v>
      </c>
      <c r="CW54" s="58">
        <v>0</v>
      </c>
      <c r="CX54" s="58">
        <v>7.1919949968730468E-2</v>
      </c>
      <c r="CY54" s="58">
        <v>0</v>
      </c>
      <c r="CZ54" s="58">
        <v>0</v>
      </c>
      <c r="DA54" s="58">
        <v>2.5015634771732333E-3</v>
      </c>
      <c r="DB54" s="58">
        <v>0</v>
      </c>
      <c r="DC54" s="58">
        <v>0</v>
      </c>
      <c r="DD54" s="58">
        <v>0</v>
      </c>
      <c r="DE54" s="58">
        <v>0</v>
      </c>
      <c r="DF54" s="58">
        <v>5.0031269543464665E-2</v>
      </c>
      <c r="DG54" s="58">
        <v>1.2507817385866166E-2</v>
      </c>
      <c r="DH54" s="58">
        <v>3.1269543464665416E-3</v>
      </c>
      <c r="DI54" s="57">
        <v>3.8774233896185117E-2</v>
      </c>
      <c r="DJ54" s="57">
        <v>0.17823639774859287</v>
      </c>
      <c r="DK54" s="57">
        <v>1.7510944340212633E-2</v>
      </c>
      <c r="DL54" s="57">
        <v>0</v>
      </c>
      <c r="DM54" s="57">
        <v>0.12570356472795496</v>
      </c>
      <c r="DN54" s="57">
        <v>0.12570356472795496</v>
      </c>
      <c r="DO54" s="57">
        <v>0.10381488430268919</v>
      </c>
      <c r="DP54" s="57">
        <v>0</v>
      </c>
      <c r="DQ54" s="57">
        <v>3.7523452157598499E-3</v>
      </c>
      <c r="DR54" s="57">
        <v>0</v>
      </c>
      <c r="DS54" s="57">
        <v>0</v>
      </c>
      <c r="DT54" s="57">
        <v>0</v>
      </c>
      <c r="DU54" s="57">
        <v>0</v>
      </c>
      <c r="DV54" s="57">
        <v>1.3758599124452783E-2</v>
      </c>
      <c r="DW54" s="57">
        <v>0.1200750469043152</v>
      </c>
      <c r="DX54" s="57">
        <v>7.6297686053783606E-2</v>
      </c>
      <c r="DY54" s="57">
        <v>7.5672295184490312E-2</v>
      </c>
      <c r="DZ54" s="57">
        <v>2.0012507817385866E-2</v>
      </c>
      <c r="EA54" s="57">
        <v>1.125703564727955E-2</v>
      </c>
      <c r="EB54" s="57">
        <v>0</v>
      </c>
      <c r="EC54" s="57">
        <v>0</v>
      </c>
      <c r="ED54" s="57">
        <v>4.9405878674171358E-2</v>
      </c>
      <c r="EE54" s="57">
        <v>4.0025015634771732E-2</v>
      </c>
      <c r="EF54" s="57">
        <v>0</v>
      </c>
      <c r="EG54" s="57">
        <v>0</v>
      </c>
      <c r="EH54" s="57">
        <v>0</v>
      </c>
      <c r="EI54" s="57">
        <v>25700</v>
      </c>
      <c r="EJ54" s="57">
        <v>1</v>
      </c>
      <c r="EK54" s="57">
        <v>1</v>
      </c>
      <c r="EL54" s="57">
        <v>346</v>
      </c>
      <c r="EM54" s="57">
        <v>20062.12</v>
      </c>
      <c r="EN54" s="57">
        <v>14597.74</v>
      </c>
      <c r="EO54" s="57">
        <v>43</v>
      </c>
      <c r="EP54" s="57">
        <v>5</v>
      </c>
      <c r="EQ54" s="57">
        <v>15.26</v>
      </c>
      <c r="ER54" s="57">
        <v>0</v>
      </c>
      <c r="ES54" s="57">
        <v>0</v>
      </c>
      <c r="ET54" s="57">
        <v>32.61</v>
      </c>
      <c r="EU54" s="57">
        <v>48.217636022514071</v>
      </c>
      <c r="EV54" s="57">
        <v>1.876172607879925E-3</v>
      </c>
      <c r="EW54" s="57">
        <v>1.876172607879925E-3</v>
      </c>
      <c r="EX54" s="57">
        <v>0.64915572232645402</v>
      </c>
      <c r="EY54" s="57">
        <v>37.64</v>
      </c>
      <c r="EZ54" s="57">
        <v>27.387879924953094</v>
      </c>
      <c r="FA54" s="57">
        <v>8.0675422138836772E-2</v>
      </c>
      <c r="FB54" s="57">
        <v>9.3808630393996256E-3</v>
      </c>
      <c r="FC54" s="57">
        <v>2.8630393996247654E-2</v>
      </c>
      <c r="FD54" s="57">
        <v>0</v>
      </c>
      <c r="FE54" s="57">
        <v>0</v>
      </c>
      <c r="FF54" s="57">
        <v>6.1181988742964349E-2</v>
      </c>
      <c r="FG54" s="57">
        <v>0.72762699056729796</v>
      </c>
      <c r="FH54" s="57">
        <v>0.44852404297486176</v>
      </c>
      <c r="FI54" s="57">
        <v>5.2153958485449042E-2</v>
      </c>
      <c r="FJ54" s="57">
        <v>0.15917388129759047</v>
      </c>
      <c r="FK54" s="57">
        <v>0</v>
      </c>
      <c r="FL54" s="57">
        <v>0</v>
      </c>
      <c r="FM54" s="57">
        <v>0.34014811724209865</v>
      </c>
    </row>
    <row r="55" spans="1:169" ht="22.5" outlineLevel="1" x14ac:dyDescent="0.25">
      <c r="A55" s="44">
        <v>190807471</v>
      </c>
      <c r="B55" s="5" t="s">
        <v>55</v>
      </c>
      <c r="C55" s="59">
        <v>3144.598775160277</v>
      </c>
      <c r="D55" s="81">
        <v>831673.95499999996</v>
      </c>
      <c r="E55" s="41">
        <v>292.58333333333331</v>
      </c>
      <c r="F55" s="54">
        <v>137.33333333333334</v>
      </c>
      <c r="G55" s="54">
        <v>137.33333333333334</v>
      </c>
      <c r="H55" s="54">
        <v>43.333333333333336</v>
      </c>
      <c r="I55" s="54">
        <v>0</v>
      </c>
      <c r="J55" s="54">
        <v>0</v>
      </c>
      <c r="K55" s="54">
        <v>0</v>
      </c>
      <c r="L55" s="54">
        <v>97.666666666666671</v>
      </c>
      <c r="M55" s="54">
        <v>39.666666666666664</v>
      </c>
      <c r="N55" s="54">
        <v>0.7601476014760149</v>
      </c>
      <c r="O55" s="54">
        <v>0.7601476014760149</v>
      </c>
      <c r="P55" s="54">
        <v>0.23388053264726089</v>
      </c>
      <c r="Q55" s="54">
        <v>0</v>
      </c>
      <c r="R55" s="54">
        <v>0</v>
      </c>
      <c r="S55" s="54">
        <v>0</v>
      </c>
      <c r="T55" s="54">
        <v>0</v>
      </c>
      <c r="U55" s="54">
        <v>0.54059040590405905</v>
      </c>
      <c r="V55" s="54">
        <v>0.21955719557195572</v>
      </c>
      <c r="W55" s="55">
        <v>0</v>
      </c>
      <c r="X55" s="55">
        <v>0</v>
      </c>
      <c r="Y55" s="55">
        <v>0</v>
      </c>
      <c r="Z55" s="55">
        <v>0</v>
      </c>
      <c r="AA55" s="56"/>
      <c r="AB55" s="56">
        <v>0</v>
      </c>
      <c r="AC55" s="56">
        <v>0</v>
      </c>
      <c r="AD55" s="56">
        <v>97.666666666666671</v>
      </c>
      <c r="AE55" s="56">
        <v>0</v>
      </c>
      <c r="AF55" s="56">
        <v>0</v>
      </c>
      <c r="AG55" s="56">
        <v>0</v>
      </c>
      <c r="AH55" s="56">
        <v>0</v>
      </c>
      <c r="AI55" s="56">
        <v>39.666666666666664</v>
      </c>
      <c r="AJ55" s="56">
        <v>0</v>
      </c>
      <c r="AK55" s="56">
        <v>0</v>
      </c>
      <c r="AL55" s="56">
        <v>0</v>
      </c>
      <c r="AM55" s="56">
        <v>0</v>
      </c>
      <c r="AN55" s="56">
        <v>8</v>
      </c>
      <c r="AO55" s="56">
        <v>0</v>
      </c>
      <c r="AP55" s="56">
        <v>0</v>
      </c>
      <c r="AQ55" s="56">
        <v>0</v>
      </c>
      <c r="AR55" s="56">
        <v>19</v>
      </c>
      <c r="AS55" s="56">
        <v>0</v>
      </c>
      <c r="AT55" s="56">
        <v>0</v>
      </c>
      <c r="AU55" s="56">
        <v>2</v>
      </c>
      <c r="AV55" s="56">
        <v>0</v>
      </c>
      <c r="AW55" s="56">
        <v>5.333333333333333</v>
      </c>
      <c r="AX55" s="56">
        <v>0</v>
      </c>
      <c r="AY55" s="56">
        <v>0</v>
      </c>
      <c r="AZ55" s="56">
        <v>7.666666666666667</v>
      </c>
      <c r="BA55" s="56">
        <v>0</v>
      </c>
      <c r="BB55" s="56">
        <v>0</v>
      </c>
      <c r="BC55" s="56">
        <v>0</v>
      </c>
      <c r="BD55" s="56">
        <v>53.666666666666664</v>
      </c>
      <c r="BE55" s="56">
        <v>0</v>
      </c>
      <c r="BF55" s="56">
        <v>0</v>
      </c>
      <c r="BG55" s="56">
        <v>36.666666666666664</v>
      </c>
      <c r="BH55" s="56">
        <v>19.666666666666668</v>
      </c>
      <c r="BI55" s="56">
        <v>27.333333333333332</v>
      </c>
      <c r="BJ55" s="56">
        <v>0</v>
      </c>
      <c r="BK55" s="56">
        <v>0</v>
      </c>
      <c r="BL55" s="56">
        <v>0</v>
      </c>
      <c r="BM55" s="56">
        <v>0</v>
      </c>
      <c r="BN55" s="56">
        <v>0</v>
      </c>
      <c r="BO55" s="56">
        <v>0</v>
      </c>
      <c r="BP55" s="56">
        <v>0</v>
      </c>
      <c r="BQ55" s="56">
        <v>7.666666666666667</v>
      </c>
      <c r="BR55" s="56">
        <v>5.333333333333333</v>
      </c>
      <c r="BS55" s="56">
        <v>12.333333333333334</v>
      </c>
      <c r="BT55" s="56">
        <v>8.6666666666666661</v>
      </c>
      <c r="BU55" s="56">
        <v>0</v>
      </c>
      <c r="BV55" s="56">
        <v>0</v>
      </c>
      <c r="BW55" s="56">
        <v>0</v>
      </c>
      <c r="BX55" s="56">
        <v>0</v>
      </c>
      <c r="BY55" s="56">
        <v>9.3333333333333339</v>
      </c>
      <c r="BZ55" s="56">
        <v>0</v>
      </c>
      <c r="CA55" s="56">
        <v>0</v>
      </c>
      <c r="CB55" s="56">
        <v>0</v>
      </c>
      <c r="CC55" s="57">
        <v>0</v>
      </c>
      <c r="CD55" s="57">
        <v>0</v>
      </c>
      <c r="CE55" s="57">
        <v>0</v>
      </c>
      <c r="CF55" s="57">
        <v>0</v>
      </c>
      <c r="CG55" s="57">
        <v>0</v>
      </c>
      <c r="CH55" s="57">
        <v>0</v>
      </c>
      <c r="CI55" s="57">
        <v>0</v>
      </c>
      <c r="CJ55" s="57">
        <v>0.54059040590405905</v>
      </c>
      <c r="CK55" s="57">
        <v>0</v>
      </c>
      <c r="CL55" s="57">
        <v>0</v>
      </c>
      <c r="CM55" s="57">
        <v>0</v>
      </c>
      <c r="CN55" s="57">
        <v>0</v>
      </c>
      <c r="CO55" s="57">
        <v>0.21955719557195572</v>
      </c>
      <c r="CP55" s="57">
        <v>0</v>
      </c>
      <c r="CQ55" s="57">
        <v>0</v>
      </c>
      <c r="CR55" s="58">
        <v>0</v>
      </c>
      <c r="CS55" s="58">
        <v>0</v>
      </c>
      <c r="CT55" s="58">
        <v>4.4280442804428048E-2</v>
      </c>
      <c r="CU55" s="58">
        <v>0</v>
      </c>
      <c r="CV55" s="58">
        <v>0</v>
      </c>
      <c r="CW55" s="58">
        <v>0</v>
      </c>
      <c r="CX55" s="58">
        <v>0.10516605166051661</v>
      </c>
      <c r="CY55" s="58">
        <v>0</v>
      </c>
      <c r="CZ55" s="58">
        <v>0</v>
      </c>
      <c r="DA55" s="58">
        <v>1.1070110701107012E-2</v>
      </c>
      <c r="DB55" s="58">
        <v>0</v>
      </c>
      <c r="DC55" s="58">
        <v>2.9520295202952029E-2</v>
      </c>
      <c r="DD55" s="58">
        <v>0</v>
      </c>
      <c r="DE55" s="58">
        <v>0</v>
      </c>
      <c r="DF55" s="58">
        <v>4.2435424354243544E-2</v>
      </c>
      <c r="DG55" s="58">
        <v>0</v>
      </c>
      <c r="DH55" s="58">
        <v>0</v>
      </c>
      <c r="DI55" s="57">
        <v>0</v>
      </c>
      <c r="DJ55" s="57">
        <v>0.29704797047970483</v>
      </c>
      <c r="DK55" s="57">
        <v>0</v>
      </c>
      <c r="DL55" s="57">
        <v>0</v>
      </c>
      <c r="DM55" s="57">
        <v>0.2029520295202952</v>
      </c>
      <c r="DN55" s="57">
        <v>0.10885608856088562</v>
      </c>
      <c r="DO55" s="57">
        <v>0.15129151291512916</v>
      </c>
      <c r="DP55" s="57">
        <v>0</v>
      </c>
      <c r="DQ55" s="57">
        <v>0</v>
      </c>
      <c r="DR55" s="57">
        <v>0</v>
      </c>
      <c r="DS55" s="57">
        <v>0</v>
      </c>
      <c r="DT55" s="57">
        <v>0</v>
      </c>
      <c r="DU55" s="57">
        <v>0</v>
      </c>
      <c r="DV55" s="57">
        <v>0</v>
      </c>
      <c r="DW55" s="57">
        <v>4.2435424354243544E-2</v>
      </c>
      <c r="DX55" s="57">
        <v>2.9520295202952029E-2</v>
      </c>
      <c r="DY55" s="57">
        <v>6.8265682656826573E-2</v>
      </c>
      <c r="DZ55" s="57">
        <v>4.797047970479705E-2</v>
      </c>
      <c r="EA55" s="57">
        <v>0</v>
      </c>
      <c r="EB55" s="57">
        <v>0</v>
      </c>
      <c r="EC55" s="57">
        <v>0</v>
      </c>
      <c r="ED55" s="57">
        <v>0</v>
      </c>
      <c r="EE55" s="57">
        <v>5.166051660516606E-2</v>
      </c>
      <c r="EF55" s="57">
        <v>0</v>
      </c>
      <c r="EG55" s="57">
        <v>0</v>
      </c>
      <c r="EH55" s="57">
        <v>0</v>
      </c>
      <c r="EI55" s="57">
        <v>525500</v>
      </c>
      <c r="EJ55" s="57">
        <v>2</v>
      </c>
      <c r="EK55" s="57">
        <v>1</v>
      </c>
      <c r="EL55" s="57">
        <v>100</v>
      </c>
      <c r="EM55" s="57">
        <v>15172</v>
      </c>
      <c r="EN55" s="57">
        <v>2230</v>
      </c>
      <c r="EO55" s="57">
        <v>18</v>
      </c>
      <c r="EP55" s="57">
        <v>2</v>
      </c>
      <c r="EQ55" s="57">
        <v>0</v>
      </c>
      <c r="ER55" s="57">
        <v>0</v>
      </c>
      <c r="ES55" s="57">
        <v>0</v>
      </c>
      <c r="ET55" s="57">
        <v>27.16</v>
      </c>
      <c r="EU55" s="57">
        <v>2908.6715867158673</v>
      </c>
      <c r="EV55" s="57">
        <v>1.1070110701107012E-2</v>
      </c>
      <c r="EW55" s="57">
        <v>5.535055350553506E-3</v>
      </c>
      <c r="EX55" s="57">
        <v>0.55350553505535061</v>
      </c>
      <c r="EY55" s="57">
        <v>83.977859778597789</v>
      </c>
      <c r="EZ55" s="57">
        <v>12.343173431734318</v>
      </c>
      <c r="FA55" s="57">
        <v>9.963099630996311E-2</v>
      </c>
      <c r="FB55" s="57">
        <v>1.1070110701107012E-2</v>
      </c>
      <c r="FC55" s="57">
        <v>0</v>
      </c>
      <c r="FD55" s="57">
        <v>0</v>
      </c>
      <c r="FE55" s="57">
        <v>0</v>
      </c>
      <c r="FF55" s="57">
        <v>0.15033210332103322</v>
      </c>
      <c r="FG55" s="57">
        <v>0.14698128130767202</v>
      </c>
      <c r="FH55" s="57">
        <v>0.38167938931297712</v>
      </c>
      <c r="FI55" s="57">
        <v>4.2408821034775238E-2</v>
      </c>
      <c r="FJ55" s="57">
        <v>0</v>
      </c>
      <c r="FK55" s="57">
        <v>0</v>
      </c>
      <c r="FL55" s="57">
        <v>0</v>
      </c>
      <c r="FM55" s="57">
        <v>0.57591178965224776</v>
      </c>
    </row>
    <row r="56" spans="1:169" ht="33.75" outlineLevel="1" x14ac:dyDescent="0.25">
      <c r="A56" s="44">
        <v>111963657</v>
      </c>
      <c r="B56" s="5" t="s">
        <v>56</v>
      </c>
      <c r="C56" s="59">
        <v>2866.6347656763146</v>
      </c>
      <c r="D56" s="81">
        <v>2805816.28</v>
      </c>
      <c r="E56" s="41">
        <v>1002.3333333333333</v>
      </c>
      <c r="F56" s="54">
        <v>610</v>
      </c>
      <c r="G56" s="54">
        <v>604.66666666666663</v>
      </c>
      <c r="H56" s="54">
        <v>230.66666666666666</v>
      </c>
      <c r="I56" s="54">
        <v>5.333333333333333</v>
      </c>
      <c r="J56" s="54">
        <v>3.3333333333333335</v>
      </c>
      <c r="K56" s="54">
        <v>81.666666666666671</v>
      </c>
      <c r="L56" s="54">
        <v>281.66666666666669</v>
      </c>
      <c r="M56" s="54">
        <v>246.66666666666666</v>
      </c>
      <c r="N56" s="54">
        <v>0.72561459159397312</v>
      </c>
      <c r="O56" s="54">
        <v>0.71927042030134813</v>
      </c>
      <c r="P56" s="54">
        <v>0.13913073681139937</v>
      </c>
      <c r="Q56" s="54">
        <v>6.3441712926249009E-3</v>
      </c>
      <c r="R56" s="54">
        <v>3.9651070578905637E-3</v>
      </c>
      <c r="S56" s="54">
        <v>3.2650754190238886E-3</v>
      </c>
      <c r="T56" s="54">
        <v>9.714512291831881E-2</v>
      </c>
      <c r="U56" s="54">
        <v>0.33505154639175261</v>
      </c>
      <c r="V56" s="54">
        <v>0.29341792228390168</v>
      </c>
      <c r="W56" s="55">
        <v>0</v>
      </c>
      <c r="X56" s="55">
        <v>81.666666666666671</v>
      </c>
      <c r="Y56" s="55">
        <v>0</v>
      </c>
      <c r="Z56" s="55">
        <v>0</v>
      </c>
      <c r="AA56" s="56"/>
      <c r="AB56" s="56">
        <v>32.666666666666664</v>
      </c>
      <c r="AC56" s="56">
        <v>1.6666666666666667</v>
      </c>
      <c r="AD56" s="56">
        <v>247.33333333333334</v>
      </c>
      <c r="AE56" s="56">
        <v>0</v>
      </c>
      <c r="AF56" s="56">
        <v>0</v>
      </c>
      <c r="AG56" s="56">
        <v>0</v>
      </c>
      <c r="AH56" s="56">
        <v>0</v>
      </c>
      <c r="AI56" s="56">
        <v>246.66666666666666</v>
      </c>
      <c r="AJ56" s="56">
        <v>0</v>
      </c>
      <c r="AK56" s="56">
        <v>0</v>
      </c>
      <c r="AL56" s="56">
        <v>8</v>
      </c>
      <c r="AM56" s="56">
        <v>0</v>
      </c>
      <c r="AN56" s="56">
        <v>22.666666666666668</v>
      </c>
      <c r="AO56" s="56">
        <v>0</v>
      </c>
      <c r="AP56" s="56">
        <v>4</v>
      </c>
      <c r="AQ56" s="56">
        <v>0</v>
      </c>
      <c r="AR56" s="56">
        <v>0.66666666666666663</v>
      </c>
      <c r="AS56" s="56">
        <v>4.666666666666667</v>
      </c>
      <c r="AT56" s="56">
        <v>0</v>
      </c>
      <c r="AU56" s="56">
        <v>0</v>
      </c>
      <c r="AV56" s="56">
        <v>0</v>
      </c>
      <c r="AW56" s="56">
        <v>0</v>
      </c>
      <c r="AX56" s="56">
        <v>0</v>
      </c>
      <c r="AY56" s="56">
        <v>0</v>
      </c>
      <c r="AZ56" s="56">
        <v>44</v>
      </c>
      <c r="BA56" s="56">
        <v>0</v>
      </c>
      <c r="BB56" s="56">
        <v>0</v>
      </c>
      <c r="BC56" s="56">
        <v>0</v>
      </c>
      <c r="BD56" s="56">
        <v>23.333333333333332</v>
      </c>
      <c r="BE56" s="56">
        <v>27</v>
      </c>
      <c r="BF56" s="56">
        <v>31.333333333333332</v>
      </c>
      <c r="BG56" s="56">
        <v>259</v>
      </c>
      <c r="BH56" s="56">
        <v>160</v>
      </c>
      <c r="BI56" s="56">
        <v>49.333333333333336</v>
      </c>
      <c r="BJ56" s="56">
        <v>0</v>
      </c>
      <c r="BK56" s="56">
        <v>60</v>
      </c>
      <c r="BL56" s="56">
        <v>0</v>
      </c>
      <c r="BM56" s="56">
        <v>0</v>
      </c>
      <c r="BN56" s="56">
        <v>0</v>
      </c>
      <c r="BO56" s="56">
        <v>0</v>
      </c>
      <c r="BP56" s="56">
        <v>12.666666666666666</v>
      </c>
      <c r="BQ56" s="56">
        <v>0</v>
      </c>
      <c r="BR56" s="56">
        <v>0</v>
      </c>
      <c r="BS56" s="56">
        <v>30.333333333333332</v>
      </c>
      <c r="BT56" s="56">
        <v>135.33333333333334</v>
      </c>
      <c r="BU56" s="56">
        <v>31.666666666666668</v>
      </c>
      <c r="BV56" s="56">
        <v>4</v>
      </c>
      <c r="BW56" s="56">
        <v>0</v>
      </c>
      <c r="BX56" s="56">
        <v>13.333333333333334</v>
      </c>
      <c r="BY56" s="56">
        <v>0</v>
      </c>
      <c r="BZ56" s="56">
        <v>0</v>
      </c>
      <c r="CA56" s="56">
        <v>3.3333333333333335</v>
      </c>
      <c r="CB56" s="56">
        <v>0</v>
      </c>
      <c r="CC56" s="57">
        <v>0</v>
      </c>
      <c r="CD56" s="57">
        <v>9.714512291831881E-2</v>
      </c>
      <c r="CE56" s="57">
        <v>0</v>
      </c>
      <c r="CF56" s="57">
        <v>0</v>
      </c>
      <c r="CG56" s="57">
        <v>0</v>
      </c>
      <c r="CH56" s="57">
        <v>3.8858049167327519E-2</v>
      </c>
      <c r="CI56" s="57">
        <v>1.9825535289452819E-3</v>
      </c>
      <c r="CJ56" s="57">
        <v>0.29421094369547979</v>
      </c>
      <c r="CK56" s="57">
        <v>0</v>
      </c>
      <c r="CL56" s="57">
        <v>0</v>
      </c>
      <c r="CM56" s="57">
        <v>0</v>
      </c>
      <c r="CN56" s="57">
        <v>0</v>
      </c>
      <c r="CO56" s="57">
        <v>0.29341792228390168</v>
      </c>
      <c r="CP56" s="57">
        <v>0</v>
      </c>
      <c r="CQ56" s="57">
        <v>0</v>
      </c>
      <c r="CR56" s="58">
        <v>9.5162569389373522E-3</v>
      </c>
      <c r="CS56" s="58">
        <v>0</v>
      </c>
      <c r="CT56" s="58">
        <v>2.696272799365583E-2</v>
      </c>
      <c r="CU56" s="58">
        <v>0</v>
      </c>
      <c r="CV56" s="58">
        <v>4.7581284694686761E-3</v>
      </c>
      <c r="CW56" s="58">
        <v>0</v>
      </c>
      <c r="CX56" s="58">
        <v>7.9302141157811261E-4</v>
      </c>
      <c r="CY56" s="58">
        <v>5.5511498810467885E-3</v>
      </c>
      <c r="CZ56" s="58">
        <v>0</v>
      </c>
      <c r="DA56" s="58">
        <v>0</v>
      </c>
      <c r="DB56" s="58">
        <v>0</v>
      </c>
      <c r="DC56" s="58">
        <v>0</v>
      </c>
      <c r="DD56" s="58">
        <v>0</v>
      </c>
      <c r="DE56" s="58">
        <v>0</v>
      </c>
      <c r="DF56" s="58">
        <v>5.2339413164155434E-2</v>
      </c>
      <c r="DG56" s="58">
        <v>0</v>
      </c>
      <c r="DH56" s="58">
        <v>0</v>
      </c>
      <c r="DI56" s="57">
        <v>0</v>
      </c>
      <c r="DJ56" s="57">
        <v>2.775574940523394E-2</v>
      </c>
      <c r="DK56" s="57">
        <v>3.2117367168913565E-2</v>
      </c>
      <c r="DL56" s="57">
        <v>3.7272006344171292E-2</v>
      </c>
      <c r="DM56" s="57">
        <v>0.30808881839809676</v>
      </c>
      <c r="DN56" s="57">
        <v>0.19032513877874704</v>
      </c>
      <c r="DO56" s="57">
        <v>5.868358445678034E-2</v>
      </c>
      <c r="DP56" s="57">
        <v>0</v>
      </c>
      <c r="DQ56" s="57">
        <v>7.1371927042030145E-2</v>
      </c>
      <c r="DR56" s="57">
        <v>0</v>
      </c>
      <c r="DS56" s="57">
        <v>0</v>
      </c>
      <c r="DT56" s="57">
        <v>0</v>
      </c>
      <c r="DU56" s="57">
        <v>0</v>
      </c>
      <c r="DV56" s="57">
        <v>1.506740681998414E-2</v>
      </c>
      <c r="DW56" s="57">
        <v>0</v>
      </c>
      <c r="DX56" s="57">
        <v>0</v>
      </c>
      <c r="DY56" s="57">
        <v>3.6082474226804127E-2</v>
      </c>
      <c r="DZ56" s="57">
        <v>0.16098334655035687</v>
      </c>
      <c r="EA56" s="57">
        <v>3.7668517049960354E-2</v>
      </c>
      <c r="EB56" s="57">
        <v>4.7581284694686761E-3</v>
      </c>
      <c r="EC56" s="57">
        <v>0</v>
      </c>
      <c r="ED56" s="57">
        <v>1.5860428231562255E-2</v>
      </c>
      <c r="EE56" s="57">
        <v>0</v>
      </c>
      <c r="EF56" s="57">
        <v>0</v>
      </c>
      <c r="EG56" s="57">
        <v>3.9651070578905637E-3</v>
      </c>
      <c r="EH56" s="57">
        <v>0</v>
      </c>
      <c r="EI56" s="57">
        <v>120000</v>
      </c>
      <c r="EJ56" s="57">
        <v>2</v>
      </c>
      <c r="EK56" s="57">
        <v>2</v>
      </c>
      <c r="EL56" s="57">
        <v>355</v>
      </c>
      <c r="EM56" s="57">
        <v>17196.88</v>
      </c>
      <c r="EN56" s="57">
        <v>8444.7900000000009</v>
      </c>
      <c r="EO56" s="57">
        <v>68</v>
      </c>
      <c r="EP56" s="57">
        <v>3</v>
      </c>
      <c r="EQ56" s="57">
        <v>15.8</v>
      </c>
      <c r="ER56" s="57">
        <v>0.25</v>
      </c>
      <c r="ES56" s="57">
        <v>0</v>
      </c>
      <c r="ET56" s="57">
        <v>54.75</v>
      </c>
      <c r="EU56" s="57">
        <v>142.74385408406027</v>
      </c>
      <c r="EV56" s="57">
        <v>2.379064234734338E-3</v>
      </c>
      <c r="EW56" s="57">
        <v>2.379064234734338E-3</v>
      </c>
      <c r="EX56" s="57">
        <v>0.42228390166534496</v>
      </c>
      <c r="EY56" s="57">
        <v>20.456241078509123</v>
      </c>
      <c r="EZ56" s="57">
        <v>10.045348929421095</v>
      </c>
      <c r="FA56" s="57">
        <v>8.088818398096749E-2</v>
      </c>
      <c r="FB56" s="57">
        <v>3.5685963521015071E-3</v>
      </c>
      <c r="FC56" s="57">
        <v>1.8794607454401271E-2</v>
      </c>
      <c r="FD56" s="57">
        <v>2.9738302934179226E-4</v>
      </c>
      <c r="FE56" s="57">
        <v>0</v>
      </c>
      <c r="FF56" s="57">
        <v>6.5126883425852503E-2</v>
      </c>
      <c r="FG56" s="57">
        <v>0.4910652397411624</v>
      </c>
      <c r="FH56" s="57">
        <v>0.47954866008462621</v>
      </c>
      <c r="FI56" s="57">
        <v>2.1156558533145273E-2</v>
      </c>
      <c r="FJ56" s="57">
        <v>0.11142454160789844</v>
      </c>
      <c r="FK56" s="57">
        <v>1.7630465444287728E-3</v>
      </c>
      <c r="FL56" s="57">
        <v>0</v>
      </c>
      <c r="FM56" s="57">
        <v>0.38610719322990122</v>
      </c>
    </row>
    <row r="57" spans="1:169" ht="22.5" outlineLevel="1" x14ac:dyDescent="0.25">
      <c r="A57" s="44">
        <v>120091738</v>
      </c>
      <c r="B57" s="5" t="s">
        <v>57</v>
      </c>
      <c r="C57" s="59">
        <v>1098.9520284614941</v>
      </c>
      <c r="D57" s="82">
        <v>2562443.12</v>
      </c>
      <c r="E57" s="41">
        <v>2402</v>
      </c>
      <c r="F57" s="54">
        <v>41</v>
      </c>
      <c r="G57" s="54">
        <v>41</v>
      </c>
      <c r="H57" s="54">
        <v>1692.6666666666667</v>
      </c>
      <c r="I57" s="54">
        <v>0</v>
      </c>
      <c r="J57" s="54">
        <v>0</v>
      </c>
      <c r="K57" s="54">
        <v>0</v>
      </c>
      <c r="L57" s="54">
        <v>2.6666666666666665</v>
      </c>
      <c r="M57" s="54">
        <v>38.333333333333336</v>
      </c>
      <c r="N57" s="54">
        <v>2.364929821188233E-2</v>
      </c>
      <c r="O57" s="54">
        <v>2.364929821188233E-2</v>
      </c>
      <c r="P57" s="54">
        <v>0.99127090399582207</v>
      </c>
      <c r="Q57" s="54">
        <v>0</v>
      </c>
      <c r="R57" s="54">
        <v>0</v>
      </c>
      <c r="S57" s="54">
        <v>0</v>
      </c>
      <c r="T57" s="54">
        <v>0</v>
      </c>
      <c r="U57" s="54">
        <v>1.5381657373582003E-3</v>
      </c>
      <c r="V57" s="54">
        <v>2.211113247452413E-2</v>
      </c>
      <c r="W57" s="55">
        <v>0</v>
      </c>
      <c r="X57" s="55">
        <v>0</v>
      </c>
      <c r="Y57" s="55">
        <v>0</v>
      </c>
      <c r="Z57" s="55">
        <v>0</v>
      </c>
      <c r="AA57" s="56"/>
      <c r="AB57" s="56">
        <v>0</v>
      </c>
      <c r="AC57" s="56">
        <v>2.6666666666666665</v>
      </c>
      <c r="AD57" s="56">
        <v>0</v>
      </c>
      <c r="AE57" s="56">
        <v>0</v>
      </c>
      <c r="AF57" s="56">
        <v>0</v>
      </c>
      <c r="AG57" s="56">
        <v>0</v>
      </c>
      <c r="AH57" s="56">
        <v>0</v>
      </c>
      <c r="AI57" s="56">
        <v>38.333333333333336</v>
      </c>
      <c r="AJ57" s="56">
        <v>0</v>
      </c>
      <c r="AK57" s="56">
        <v>0</v>
      </c>
      <c r="AL57" s="56">
        <v>16.666666666666668</v>
      </c>
      <c r="AM57" s="56">
        <v>9.3333333333333339</v>
      </c>
      <c r="AN57" s="56">
        <v>337.66666666666669</v>
      </c>
      <c r="AO57" s="56">
        <v>132</v>
      </c>
      <c r="AP57" s="56">
        <v>0</v>
      </c>
      <c r="AQ57" s="56">
        <v>0</v>
      </c>
      <c r="AR57" s="56">
        <v>218</v>
      </c>
      <c r="AS57" s="56">
        <v>1132.6666666666667</v>
      </c>
      <c r="AT57" s="56">
        <v>0</v>
      </c>
      <c r="AU57" s="56">
        <v>2</v>
      </c>
      <c r="AV57" s="56">
        <v>0</v>
      </c>
      <c r="AW57" s="56">
        <v>164.66666666666666</v>
      </c>
      <c r="AX57" s="56">
        <v>0</v>
      </c>
      <c r="AY57" s="56">
        <v>0</v>
      </c>
      <c r="AZ57" s="56">
        <v>59.333333333333336</v>
      </c>
      <c r="BA57" s="56">
        <v>117</v>
      </c>
      <c r="BB57" s="56">
        <v>0</v>
      </c>
      <c r="BC57" s="56">
        <v>0</v>
      </c>
      <c r="BD57" s="56">
        <v>0</v>
      </c>
      <c r="BE57" s="56">
        <v>0</v>
      </c>
      <c r="BF57" s="56">
        <v>0</v>
      </c>
      <c r="BG57" s="56">
        <v>25.333333333333332</v>
      </c>
      <c r="BH57" s="56">
        <v>15.666666666666666</v>
      </c>
      <c r="BI57" s="56">
        <v>0</v>
      </c>
      <c r="BJ57" s="56">
        <v>0</v>
      </c>
      <c r="BK57" s="56">
        <v>0</v>
      </c>
      <c r="BL57" s="56">
        <v>0</v>
      </c>
      <c r="BM57" s="56">
        <v>0</v>
      </c>
      <c r="BN57" s="56">
        <v>0</v>
      </c>
      <c r="BO57" s="56">
        <v>0</v>
      </c>
      <c r="BP57" s="56">
        <v>0</v>
      </c>
      <c r="BQ57" s="56">
        <v>0</v>
      </c>
      <c r="BR57" s="56">
        <v>0</v>
      </c>
      <c r="BS57" s="56">
        <v>0.33333333333333331</v>
      </c>
      <c r="BT57" s="56">
        <v>199.66666666666666</v>
      </c>
      <c r="BU57" s="56">
        <v>331.66666666666669</v>
      </c>
      <c r="BV57" s="56">
        <v>0</v>
      </c>
      <c r="BW57" s="56">
        <v>0</v>
      </c>
      <c r="BX57" s="56">
        <v>2.3333333333333335</v>
      </c>
      <c r="BY57" s="56">
        <v>777.33333333333337</v>
      </c>
      <c r="BZ57" s="56">
        <v>0</v>
      </c>
      <c r="CA57" s="56">
        <v>381.33333333333331</v>
      </c>
      <c r="CB57" s="56">
        <v>0</v>
      </c>
      <c r="CC57" s="57">
        <v>0</v>
      </c>
      <c r="CD57" s="57">
        <v>0</v>
      </c>
      <c r="CE57" s="57">
        <v>0</v>
      </c>
      <c r="CF57" s="57">
        <v>0</v>
      </c>
      <c r="CG57" s="57">
        <v>0</v>
      </c>
      <c r="CH57" s="57">
        <v>0</v>
      </c>
      <c r="CI57" s="57">
        <v>1.5381657373582003E-3</v>
      </c>
      <c r="CJ57" s="57">
        <v>0</v>
      </c>
      <c r="CK57" s="57">
        <v>0</v>
      </c>
      <c r="CL57" s="57">
        <v>0</v>
      </c>
      <c r="CM57" s="57">
        <v>0</v>
      </c>
      <c r="CN57" s="57">
        <v>0</v>
      </c>
      <c r="CO57" s="57">
        <v>2.211113247452413E-2</v>
      </c>
      <c r="CP57" s="57">
        <v>0</v>
      </c>
      <c r="CQ57" s="57">
        <v>0</v>
      </c>
      <c r="CR57" s="58">
        <v>9.6135358584887518E-3</v>
      </c>
      <c r="CS57" s="58">
        <v>5.3835800807537013E-3</v>
      </c>
      <c r="CT57" s="58">
        <v>0.19477023649298211</v>
      </c>
      <c r="CU57" s="58">
        <v>7.6139203999230909E-2</v>
      </c>
      <c r="CV57" s="58">
        <v>0</v>
      </c>
      <c r="CW57" s="58">
        <v>0</v>
      </c>
      <c r="CX57" s="58">
        <v>0.12574504902903288</v>
      </c>
      <c r="CY57" s="58">
        <v>0.65333589694289562</v>
      </c>
      <c r="CZ57" s="58">
        <v>0</v>
      </c>
      <c r="DA57" s="58">
        <v>1.1536243030186501E-3</v>
      </c>
      <c r="DB57" s="58">
        <v>0</v>
      </c>
      <c r="DC57" s="58">
        <v>9.498173428186886E-2</v>
      </c>
      <c r="DD57" s="58">
        <v>0</v>
      </c>
      <c r="DE57" s="58">
        <v>0</v>
      </c>
      <c r="DF57" s="58">
        <v>3.4224187656219957E-2</v>
      </c>
      <c r="DG57" s="58">
        <v>6.7487021726591032E-2</v>
      </c>
      <c r="DH57" s="58">
        <v>0</v>
      </c>
      <c r="DI57" s="57">
        <v>0</v>
      </c>
      <c r="DJ57" s="57">
        <v>0</v>
      </c>
      <c r="DK57" s="57">
        <v>0</v>
      </c>
      <c r="DL57" s="57">
        <v>0</v>
      </c>
      <c r="DM57" s="57">
        <v>1.4612574504902902E-2</v>
      </c>
      <c r="DN57" s="57">
        <v>9.0367237069794264E-3</v>
      </c>
      <c r="DO57" s="57">
        <v>0</v>
      </c>
      <c r="DP57" s="57">
        <v>0</v>
      </c>
      <c r="DQ57" s="57">
        <v>0</v>
      </c>
      <c r="DR57" s="57">
        <v>0</v>
      </c>
      <c r="DS57" s="57">
        <v>0</v>
      </c>
      <c r="DT57" s="57">
        <v>0</v>
      </c>
      <c r="DU57" s="57">
        <v>0</v>
      </c>
      <c r="DV57" s="57">
        <v>0</v>
      </c>
      <c r="DW57" s="57">
        <v>0</v>
      </c>
      <c r="DX57" s="57">
        <v>0</v>
      </c>
      <c r="DY57" s="57">
        <v>1.9227071716977504E-4</v>
      </c>
      <c r="DZ57" s="57">
        <v>0.11517015958469524</v>
      </c>
      <c r="EA57" s="57">
        <v>0.19130936358392617</v>
      </c>
      <c r="EB57" s="57">
        <v>0</v>
      </c>
      <c r="EC57" s="57">
        <v>0</v>
      </c>
      <c r="ED57" s="57">
        <v>1.3458950201884253E-3</v>
      </c>
      <c r="EE57" s="57">
        <v>0.44837531243991541</v>
      </c>
      <c r="EF57" s="57">
        <v>0</v>
      </c>
      <c r="EG57" s="57">
        <v>0.21995770044222263</v>
      </c>
      <c r="EH57" s="57">
        <v>0</v>
      </c>
      <c r="EI57" s="57">
        <v>0</v>
      </c>
      <c r="EJ57" s="57">
        <v>1</v>
      </c>
      <c r="EK57" s="57">
        <v>1</v>
      </c>
      <c r="EL57" s="57">
        <v>72</v>
      </c>
      <c r="EM57" s="57">
        <v>3480.71</v>
      </c>
      <c r="EN57" s="57">
        <v>2447.5</v>
      </c>
      <c r="EO57" s="57">
        <v>6</v>
      </c>
      <c r="EP57" s="57">
        <v>1</v>
      </c>
      <c r="EQ57" s="57">
        <v>1.5</v>
      </c>
      <c r="ER57" s="57">
        <v>0</v>
      </c>
      <c r="ES57" s="57">
        <v>0</v>
      </c>
      <c r="ET57" s="57">
        <v>0</v>
      </c>
      <c r="EU57" s="57">
        <v>0</v>
      </c>
      <c r="EV57" s="57">
        <v>5.7681215150932506E-4</v>
      </c>
      <c r="EW57" s="57">
        <v>5.7681215150932506E-4</v>
      </c>
      <c r="EX57" s="57">
        <v>4.1530474908671407E-2</v>
      </c>
      <c r="EY57" s="57">
        <v>2.007715823880023</v>
      </c>
      <c r="EZ57" s="57">
        <v>1.4117477408190733</v>
      </c>
      <c r="FA57" s="57">
        <v>3.4608729090559506E-3</v>
      </c>
      <c r="FB57" s="57">
        <v>5.7681215150932506E-4</v>
      </c>
      <c r="FC57" s="57">
        <v>8.6521822726398764E-4</v>
      </c>
      <c r="FD57" s="57">
        <v>0</v>
      </c>
      <c r="FE57" s="57">
        <v>0</v>
      </c>
      <c r="FF57" s="57">
        <v>0</v>
      </c>
      <c r="FG57" s="57">
        <v>0.70316113666464597</v>
      </c>
      <c r="FH57" s="57">
        <v>0.70588235294117652</v>
      </c>
      <c r="FI57" s="57">
        <v>0.11764705882352941</v>
      </c>
      <c r="FJ57" s="57">
        <v>0.17647058823529413</v>
      </c>
      <c r="FK57" s="57">
        <v>0</v>
      </c>
      <c r="FL57" s="57">
        <v>0</v>
      </c>
      <c r="FM57" s="57">
        <v>0</v>
      </c>
    </row>
    <row r="58" spans="1:169" ht="33.75" outlineLevel="1" x14ac:dyDescent="0.25">
      <c r="A58" s="44">
        <v>190798047</v>
      </c>
      <c r="B58" s="5" t="s">
        <v>58</v>
      </c>
      <c r="C58" s="59">
        <v>4243.6425674752518</v>
      </c>
      <c r="D58" s="81">
        <v>607218.43999999994</v>
      </c>
      <c r="E58" s="41">
        <v>146.58333333333334</v>
      </c>
      <c r="F58" s="54">
        <v>119.33333333333333</v>
      </c>
      <c r="G58" s="54">
        <v>4</v>
      </c>
      <c r="H58" s="54">
        <v>0</v>
      </c>
      <c r="I58" s="54">
        <v>118</v>
      </c>
      <c r="J58" s="54">
        <v>61.333333333333336</v>
      </c>
      <c r="K58" s="54">
        <v>117.33333333333333</v>
      </c>
      <c r="L58" s="54">
        <v>4.666666666666667</v>
      </c>
      <c r="M58" s="54">
        <v>0</v>
      </c>
      <c r="N58" s="54">
        <v>1</v>
      </c>
      <c r="O58" s="54">
        <v>3.3519553072625698E-2</v>
      </c>
      <c r="P58" s="54">
        <v>0</v>
      </c>
      <c r="Q58" s="54">
        <v>0.98882681564245811</v>
      </c>
      <c r="R58" s="54">
        <v>0.51396648044692739</v>
      </c>
      <c r="S58" s="54">
        <v>0.88939672131104541</v>
      </c>
      <c r="T58" s="54">
        <v>0.98324022346368711</v>
      </c>
      <c r="U58" s="54">
        <v>3.9106145251396655E-2</v>
      </c>
      <c r="V58" s="54">
        <v>0</v>
      </c>
      <c r="W58" s="55">
        <v>0</v>
      </c>
      <c r="X58" s="55">
        <v>0</v>
      </c>
      <c r="Y58" s="55">
        <v>16.666666666666668</v>
      </c>
      <c r="Z58" s="55">
        <v>100.66666666666667</v>
      </c>
      <c r="AA58" s="56"/>
      <c r="AB58" s="56">
        <v>0</v>
      </c>
      <c r="AC58" s="56">
        <v>0</v>
      </c>
      <c r="AD58" s="56">
        <v>0</v>
      </c>
      <c r="AE58" s="56">
        <v>0</v>
      </c>
      <c r="AF58" s="56">
        <v>0</v>
      </c>
      <c r="AG58" s="56">
        <v>4.666666666666667</v>
      </c>
      <c r="AH58" s="56">
        <v>0</v>
      </c>
      <c r="AI58" s="56">
        <v>0</v>
      </c>
      <c r="AJ58" s="56">
        <v>0</v>
      </c>
      <c r="AK58" s="56">
        <v>0</v>
      </c>
      <c r="AL58" s="56">
        <v>0</v>
      </c>
      <c r="AM58" s="56">
        <v>0</v>
      </c>
      <c r="AN58" s="56">
        <v>0</v>
      </c>
      <c r="AO58" s="56">
        <v>0</v>
      </c>
      <c r="AP58" s="56">
        <v>0</v>
      </c>
      <c r="AQ58" s="56">
        <v>0</v>
      </c>
      <c r="AR58" s="56">
        <v>0</v>
      </c>
      <c r="AS58" s="56">
        <v>0</v>
      </c>
      <c r="AT58" s="56">
        <v>0</v>
      </c>
      <c r="AU58" s="56">
        <v>0</v>
      </c>
      <c r="AV58" s="56">
        <v>0</v>
      </c>
      <c r="AW58" s="56">
        <v>0</v>
      </c>
      <c r="AX58" s="56">
        <v>0</v>
      </c>
      <c r="AY58" s="56">
        <v>0</v>
      </c>
      <c r="AZ58" s="56">
        <v>0</v>
      </c>
      <c r="BA58" s="56">
        <v>0</v>
      </c>
      <c r="BB58" s="56">
        <v>0</v>
      </c>
      <c r="BC58" s="56">
        <v>37.666666666666664</v>
      </c>
      <c r="BD58" s="56">
        <v>19.333333333333332</v>
      </c>
      <c r="BE58" s="56">
        <v>0</v>
      </c>
      <c r="BF58" s="56">
        <v>0</v>
      </c>
      <c r="BG58" s="56">
        <v>18.333333333333332</v>
      </c>
      <c r="BH58" s="56">
        <v>14</v>
      </c>
      <c r="BI58" s="56">
        <v>0</v>
      </c>
      <c r="BJ58" s="56">
        <v>0</v>
      </c>
      <c r="BK58" s="56">
        <v>32.666666666666664</v>
      </c>
      <c r="BL58" s="56">
        <v>0</v>
      </c>
      <c r="BM58" s="56">
        <v>0</v>
      </c>
      <c r="BN58" s="56">
        <v>0</v>
      </c>
      <c r="BO58" s="56">
        <v>0</v>
      </c>
      <c r="BP58" s="56">
        <v>0</v>
      </c>
      <c r="BQ58" s="56">
        <v>0</v>
      </c>
      <c r="BR58" s="56">
        <v>0</v>
      </c>
      <c r="BS58" s="56">
        <v>0</v>
      </c>
      <c r="BT58" s="56">
        <v>0</v>
      </c>
      <c r="BU58" s="56">
        <v>0</v>
      </c>
      <c r="BV58" s="56">
        <v>0</v>
      </c>
      <c r="BW58" s="56">
        <v>0</v>
      </c>
      <c r="BX58" s="56">
        <v>0</v>
      </c>
      <c r="BY58" s="56">
        <v>0</v>
      </c>
      <c r="BZ58" s="56">
        <v>0</v>
      </c>
      <c r="CA58" s="56">
        <v>0</v>
      </c>
      <c r="CB58" s="56">
        <v>0</v>
      </c>
      <c r="CC58" s="57">
        <v>0</v>
      </c>
      <c r="CD58" s="57">
        <v>0</v>
      </c>
      <c r="CE58" s="57">
        <v>0.13966480446927376</v>
      </c>
      <c r="CF58" s="57">
        <v>0.84357541899441346</v>
      </c>
      <c r="CG58" s="57">
        <v>0</v>
      </c>
      <c r="CH58" s="57">
        <v>0</v>
      </c>
      <c r="CI58" s="57">
        <v>0</v>
      </c>
      <c r="CJ58" s="57">
        <v>0</v>
      </c>
      <c r="CK58" s="57">
        <v>0</v>
      </c>
      <c r="CL58" s="57">
        <v>0</v>
      </c>
      <c r="CM58" s="57">
        <v>3.9106145251396655E-2</v>
      </c>
      <c r="CN58" s="57">
        <v>0</v>
      </c>
      <c r="CO58" s="57">
        <v>0</v>
      </c>
      <c r="CP58" s="57">
        <v>0</v>
      </c>
      <c r="CQ58" s="57">
        <v>0</v>
      </c>
      <c r="CR58" s="58">
        <v>0</v>
      </c>
      <c r="CS58" s="58">
        <v>0</v>
      </c>
      <c r="CT58" s="58">
        <v>0</v>
      </c>
      <c r="CU58" s="58">
        <v>0</v>
      </c>
      <c r="CV58" s="58">
        <v>0</v>
      </c>
      <c r="CW58" s="58">
        <v>0</v>
      </c>
      <c r="CX58" s="58">
        <v>0</v>
      </c>
      <c r="CY58" s="58">
        <v>0</v>
      </c>
      <c r="CZ58" s="58">
        <v>0</v>
      </c>
      <c r="DA58" s="58">
        <v>0</v>
      </c>
      <c r="DB58" s="58">
        <v>0</v>
      </c>
      <c r="DC58" s="58">
        <v>0</v>
      </c>
      <c r="DD58" s="58">
        <v>0</v>
      </c>
      <c r="DE58" s="58">
        <v>0</v>
      </c>
      <c r="DF58" s="58">
        <v>0</v>
      </c>
      <c r="DG58" s="58">
        <v>0</v>
      </c>
      <c r="DH58" s="58">
        <v>0</v>
      </c>
      <c r="DI58" s="57">
        <v>0.31564245810055863</v>
      </c>
      <c r="DJ58" s="57">
        <v>0.16201117318435754</v>
      </c>
      <c r="DK58" s="57">
        <v>0</v>
      </c>
      <c r="DL58" s="57">
        <v>0</v>
      </c>
      <c r="DM58" s="57">
        <v>0.15363128491620112</v>
      </c>
      <c r="DN58" s="57">
        <v>0.11731843575418995</v>
      </c>
      <c r="DO58" s="57">
        <v>0</v>
      </c>
      <c r="DP58" s="57">
        <v>0</v>
      </c>
      <c r="DQ58" s="57">
        <v>0.27374301675977653</v>
      </c>
      <c r="DR58" s="57">
        <v>0</v>
      </c>
      <c r="DS58" s="57">
        <v>0</v>
      </c>
      <c r="DT58" s="57">
        <v>0</v>
      </c>
      <c r="DU58" s="57">
        <v>0</v>
      </c>
      <c r="DV58" s="57">
        <v>0</v>
      </c>
      <c r="DW58" s="57">
        <v>0</v>
      </c>
      <c r="DX58" s="57">
        <v>0</v>
      </c>
      <c r="DY58" s="57">
        <v>0</v>
      </c>
      <c r="DZ58" s="57">
        <v>0</v>
      </c>
      <c r="EA58" s="57">
        <v>0</v>
      </c>
      <c r="EB58" s="57">
        <v>0</v>
      </c>
      <c r="EC58" s="57">
        <v>0</v>
      </c>
      <c r="ED58" s="57">
        <v>0</v>
      </c>
      <c r="EE58" s="57">
        <v>0</v>
      </c>
      <c r="EF58" s="57">
        <v>0</v>
      </c>
      <c r="EG58" s="57">
        <v>0</v>
      </c>
      <c r="EH58" s="57">
        <v>0</v>
      </c>
      <c r="EI58" s="57">
        <v>58400</v>
      </c>
      <c r="EJ58" s="57">
        <v>1</v>
      </c>
      <c r="EK58" s="57">
        <v>1</v>
      </c>
      <c r="EL58" s="57">
        <v>102</v>
      </c>
      <c r="EM58" s="57">
        <v>4127.3999999999996</v>
      </c>
      <c r="EN58" s="57">
        <v>945.75</v>
      </c>
      <c r="EO58" s="57">
        <v>19</v>
      </c>
      <c r="EP58" s="57">
        <v>2</v>
      </c>
      <c r="EQ58" s="57">
        <v>7</v>
      </c>
      <c r="ER58" s="57">
        <v>1</v>
      </c>
      <c r="ES58" s="57">
        <v>1</v>
      </c>
      <c r="ET58" s="57">
        <v>11.2</v>
      </c>
      <c r="EU58" s="57">
        <v>489.38547486033519</v>
      </c>
      <c r="EV58" s="57">
        <v>8.3798882681564244E-3</v>
      </c>
      <c r="EW58" s="57">
        <v>8.3798882681564244E-3</v>
      </c>
      <c r="EX58" s="57">
        <v>0.85474860335195535</v>
      </c>
      <c r="EY58" s="57">
        <v>34.587150837988823</v>
      </c>
      <c r="EZ58" s="57">
        <v>7.925279329608939</v>
      </c>
      <c r="FA58" s="57">
        <v>0.15921787709497207</v>
      </c>
      <c r="FB58" s="57">
        <v>1.6759776536312849E-2</v>
      </c>
      <c r="FC58" s="57">
        <v>5.8659217877094973E-2</v>
      </c>
      <c r="FD58" s="57">
        <v>8.3798882681564244E-3</v>
      </c>
      <c r="FE58" s="57">
        <v>8.3798882681564244E-3</v>
      </c>
      <c r="FF58" s="57">
        <v>9.3854748603351953E-2</v>
      </c>
      <c r="FG58" s="57">
        <v>0.22913940979793576</v>
      </c>
      <c r="FH58" s="57">
        <v>0.46116504854368928</v>
      </c>
      <c r="FI58" s="57">
        <v>4.8543689320388349E-2</v>
      </c>
      <c r="FJ58" s="57">
        <v>0.1699029126213592</v>
      </c>
      <c r="FK58" s="57">
        <v>2.4271844660194174E-2</v>
      </c>
      <c r="FL58" s="57">
        <v>2.4271844660194174E-2</v>
      </c>
      <c r="FM58" s="57">
        <v>0.27184466019417475</v>
      </c>
    </row>
    <row r="59" spans="1:169" ht="22.5" outlineLevel="1" x14ac:dyDescent="0.25">
      <c r="A59" s="44">
        <v>190971086</v>
      </c>
      <c r="B59" s="5" t="s">
        <v>59</v>
      </c>
      <c r="C59" s="59">
        <v>2221.5791345314155</v>
      </c>
      <c r="D59" s="81">
        <v>768736.76749999996</v>
      </c>
      <c r="E59" s="41">
        <v>370.33333333333331</v>
      </c>
      <c r="F59" s="54">
        <v>234</v>
      </c>
      <c r="G59" s="54">
        <v>234</v>
      </c>
      <c r="H59" s="54">
        <v>19</v>
      </c>
      <c r="I59" s="54">
        <v>0</v>
      </c>
      <c r="J59" s="54">
        <v>0</v>
      </c>
      <c r="K59" s="54">
        <v>169.33333333333334</v>
      </c>
      <c r="L59" s="54">
        <v>8</v>
      </c>
      <c r="M59" s="54">
        <v>56.666666666666664</v>
      </c>
      <c r="N59" s="54">
        <v>0.92490118577075098</v>
      </c>
      <c r="O59" s="54">
        <v>0.92490118577075098</v>
      </c>
      <c r="P59" s="54">
        <v>1.8774703557312252E-2</v>
      </c>
      <c r="Q59" s="54">
        <v>0</v>
      </c>
      <c r="R59" s="54">
        <v>0</v>
      </c>
      <c r="S59" s="54">
        <v>0</v>
      </c>
      <c r="T59" s="54">
        <v>0.66930171277997363</v>
      </c>
      <c r="U59" s="54">
        <v>3.1620553359683792E-2</v>
      </c>
      <c r="V59" s="54">
        <v>0.22397891963109354</v>
      </c>
      <c r="W59" s="55">
        <v>123</v>
      </c>
      <c r="X59" s="55">
        <v>46.333333333333336</v>
      </c>
      <c r="Y59" s="55">
        <v>0</v>
      </c>
      <c r="Z59" s="55">
        <v>0</v>
      </c>
      <c r="AA59" s="56"/>
      <c r="AB59" s="56">
        <v>0</v>
      </c>
      <c r="AC59" s="56">
        <v>8</v>
      </c>
      <c r="AD59" s="56">
        <v>0</v>
      </c>
      <c r="AE59" s="56">
        <v>0</v>
      </c>
      <c r="AF59" s="56">
        <v>0</v>
      </c>
      <c r="AG59" s="56">
        <v>0</v>
      </c>
      <c r="AH59" s="56">
        <v>0</v>
      </c>
      <c r="AI59" s="56">
        <v>56.666666666666664</v>
      </c>
      <c r="AJ59" s="56">
        <v>0</v>
      </c>
      <c r="AK59" s="56">
        <v>0</v>
      </c>
      <c r="AL59" s="56">
        <v>0</v>
      </c>
      <c r="AM59" s="56">
        <v>0</v>
      </c>
      <c r="AN59" s="56">
        <v>0</v>
      </c>
      <c r="AO59" s="56">
        <v>0</v>
      </c>
      <c r="AP59" s="56">
        <v>0</v>
      </c>
      <c r="AQ59" s="56">
        <v>0</v>
      </c>
      <c r="AR59" s="56">
        <v>0</v>
      </c>
      <c r="AS59" s="56">
        <v>0</v>
      </c>
      <c r="AT59" s="56">
        <v>0</v>
      </c>
      <c r="AU59" s="56">
        <v>0</v>
      </c>
      <c r="AV59" s="56">
        <v>0</v>
      </c>
      <c r="AW59" s="56">
        <v>0</v>
      </c>
      <c r="AX59" s="56">
        <v>0</v>
      </c>
      <c r="AY59" s="56">
        <v>0</v>
      </c>
      <c r="AZ59" s="56">
        <v>19</v>
      </c>
      <c r="BA59" s="56">
        <v>0</v>
      </c>
      <c r="BB59" s="56">
        <v>0</v>
      </c>
      <c r="BC59" s="56">
        <v>50</v>
      </c>
      <c r="BD59" s="56">
        <v>93</v>
      </c>
      <c r="BE59" s="56">
        <v>8</v>
      </c>
      <c r="BF59" s="56">
        <v>0</v>
      </c>
      <c r="BG59" s="56">
        <v>42.666666666666664</v>
      </c>
      <c r="BH59" s="56">
        <v>27.333333333333332</v>
      </c>
      <c r="BI59" s="56">
        <v>0</v>
      </c>
      <c r="BJ59" s="56">
        <v>0</v>
      </c>
      <c r="BK59" s="56">
        <v>13</v>
      </c>
      <c r="BL59" s="56">
        <v>0</v>
      </c>
      <c r="BM59" s="56">
        <v>0</v>
      </c>
      <c r="BN59" s="56">
        <v>0</v>
      </c>
      <c r="BO59" s="56">
        <v>0</v>
      </c>
      <c r="BP59" s="56">
        <v>0</v>
      </c>
      <c r="BQ59" s="56">
        <v>0</v>
      </c>
      <c r="BR59" s="56">
        <v>0</v>
      </c>
      <c r="BS59" s="56">
        <v>0</v>
      </c>
      <c r="BT59" s="56">
        <v>7.333333333333333</v>
      </c>
      <c r="BU59" s="56">
        <v>11.666666666666666</v>
      </c>
      <c r="BV59" s="56">
        <v>0</v>
      </c>
      <c r="BW59" s="56">
        <v>0</v>
      </c>
      <c r="BX59" s="56">
        <v>0</v>
      </c>
      <c r="BY59" s="56">
        <v>0</v>
      </c>
      <c r="BZ59" s="56">
        <v>0</v>
      </c>
      <c r="CA59" s="56">
        <v>0</v>
      </c>
      <c r="CB59" s="56">
        <v>0</v>
      </c>
      <c r="CC59" s="57">
        <v>0.48616600790513836</v>
      </c>
      <c r="CD59" s="57">
        <v>0.18313570487483533</v>
      </c>
      <c r="CE59" s="57">
        <v>0</v>
      </c>
      <c r="CF59" s="57">
        <v>0</v>
      </c>
      <c r="CG59" s="57">
        <v>0</v>
      </c>
      <c r="CH59" s="57">
        <v>0</v>
      </c>
      <c r="CI59" s="57">
        <v>3.1620553359683792E-2</v>
      </c>
      <c r="CJ59" s="57">
        <v>0</v>
      </c>
      <c r="CK59" s="57">
        <v>0</v>
      </c>
      <c r="CL59" s="57">
        <v>0</v>
      </c>
      <c r="CM59" s="57">
        <v>0</v>
      </c>
      <c r="CN59" s="57">
        <v>0</v>
      </c>
      <c r="CO59" s="57">
        <v>0.22397891963109354</v>
      </c>
      <c r="CP59" s="57">
        <v>0</v>
      </c>
      <c r="CQ59" s="57">
        <v>0</v>
      </c>
      <c r="CR59" s="58">
        <v>0</v>
      </c>
      <c r="CS59" s="58">
        <v>0</v>
      </c>
      <c r="CT59" s="58">
        <v>0</v>
      </c>
      <c r="CU59" s="58">
        <v>0</v>
      </c>
      <c r="CV59" s="58">
        <v>0</v>
      </c>
      <c r="CW59" s="58">
        <v>0</v>
      </c>
      <c r="CX59" s="58">
        <v>0</v>
      </c>
      <c r="CY59" s="58">
        <v>0</v>
      </c>
      <c r="CZ59" s="58">
        <v>0</v>
      </c>
      <c r="DA59" s="58">
        <v>0</v>
      </c>
      <c r="DB59" s="58">
        <v>0</v>
      </c>
      <c r="DC59" s="58">
        <v>0</v>
      </c>
      <c r="DD59" s="58">
        <v>0</v>
      </c>
      <c r="DE59" s="58">
        <v>0</v>
      </c>
      <c r="DF59" s="58">
        <v>7.5098814229249009E-2</v>
      </c>
      <c r="DG59" s="58">
        <v>0</v>
      </c>
      <c r="DH59" s="58">
        <v>0</v>
      </c>
      <c r="DI59" s="57">
        <v>0.19762845849802371</v>
      </c>
      <c r="DJ59" s="57">
        <v>0.3675889328063241</v>
      </c>
      <c r="DK59" s="57">
        <v>3.1620553359683792E-2</v>
      </c>
      <c r="DL59" s="57">
        <v>0</v>
      </c>
      <c r="DM59" s="57">
        <v>0.16864295125164688</v>
      </c>
      <c r="DN59" s="57">
        <v>0.10803689064558629</v>
      </c>
      <c r="DO59" s="57">
        <v>0</v>
      </c>
      <c r="DP59" s="57">
        <v>0</v>
      </c>
      <c r="DQ59" s="57">
        <v>5.1383399209486168E-2</v>
      </c>
      <c r="DR59" s="57">
        <v>0</v>
      </c>
      <c r="DS59" s="57">
        <v>0</v>
      </c>
      <c r="DT59" s="57">
        <v>0</v>
      </c>
      <c r="DU59" s="57">
        <v>0</v>
      </c>
      <c r="DV59" s="57">
        <v>0</v>
      </c>
      <c r="DW59" s="57">
        <v>0</v>
      </c>
      <c r="DX59" s="57">
        <v>0</v>
      </c>
      <c r="DY59" s="57">
        <v>0</v>
      </c>
      <c r="DZ59" s="57">
        <v>2.8985507246376812E-2</v>
      </c>
      <c r="EA59" s="57">
        <v>4.61133069828722E-2</v>
      </c>
      <c r="EB59" s="57">
        <v>0</v>
      </c>
      <c r="EC59" s="57">
        <v>0</v>
      </c>
      <c r="ED59" s="57">
        <v>0</v>
      </c>
      <c r="EE59" s="57">
        <v>0</v>
      </c>
      <c r="EF59" s="57">
        <v>0</v>
      </c>
      <c r="EG59" s="57">
        <v>0</v>
      </c>
      <c r="EH59" s="57">
        <v>0</v>
      </c>
      <c r="EI59" s="57">
        <v>23000</v>
      </c>
      <c r="EJ59" s="57">
        <v>3</v>
      </c>
      <c r="EK59" s="57">
        <v>3</v>
      </c>
      <c r="EL59" s="57">
        <v>32</v>
      </c>
      <c r="EM59" s="57">
        <v>7868.7</v>
      </c>
      <c r="EN59" s="57">
        <v>1910.1</v>
      </c>
      <c r="EO59" s="57">
        <v>23</v>
      </c>
      <c r="EP59" s="57">
        <v>2</v>
      </c>
      <c r="EQ59" s="57">
        <v>8.61</v>
      </c>
      <c r="ER59" s="57">
        <v>0</v>
      </c>
      <c r="ES59" s="57">
        <v>0</v>
      </c>
      <c r="ET59" s="57">
        <v>17.399999999999999</v>
      </c>
      <c r="EU59" s="57">
        <v>90.909090909090907</v>
      </c>
      <c r="EV59" s="57">
        <v>1.1857707509881422E-2</v>
      </c>
      <c r="EW59" s="57">
        <v>1.1857707509881422E-2</v>
      </c>
      <c r="EX59" s="57">
        <v>0.12648221343873517</v>
      </c>
      <c r="EY59" s="57">
        <v>31.101581027667983</v>
      </c>
      <c r="EZ59" s="57">
        <v>7.5498023715415012</v>
      </c>
      <c r="FA59" s="57">
        <v>9.0909090909090912E-2</v>
      </c>
      <c r="FB59" s="57">
        <v>7.9051383399209481E-3</v>
      </c>
      <c r="FC59" s="57">
        <v>3.4031620553359683E-2</v>
      </c>
      <c r="FD59" s="57">
        <v>0</v>
      </c>
      <c r="FE59" s="57">
        <v>0</v>
      </c>
      <c r="FF59" s="57">
        <v>6.8774703557312244E-2</v>
      </c>
      <c r="FG59" s="57">
        <v>0.24274657821495291</v>
      </c>
      <c r="FH59" s="57">
        <v>0.45089198196432073</v>
      </c>
      <c r="FI59" s="57">
        <v>3.9207998431680068E-2</v>
      </c>
      <c r="FJ59" s="57">
        <v>0.16879043324838267</v>
      </c>
      <c r="FK59" s="57">
        <v>0</v>
      </c>
      <c r="FL59" s="57">
        <v>0</v>
      </c>
      <c r="FM59" s="57">
        <v>0.34110958635561656</v>
      </c>
    </row>
    <row r="60" spans="1:169" ht="22.5" outlineLevel="1" x14ac:dyDescent="0.25">
      <c r="A60" s="44">
        <v>190971271</v>
      </c>
      <c r="B60" s="5" t="s">
        <v>60</v>
      </c>
      <c r="C60" s="59">
        <v>2801.6995726306909</v>
      </c>
      <c r="D60" s="81">
        <v>2734513.68</v>
      </c>
      <c r="E60" s="41">
        <v>974.5</v>
      </c>
      <c r="F60" s="54">
        <v>717.33333333333337</v>
      </c>
      <c r="G60" s="54">
        <v>694.66666666666663</v>
      </c>
      <c r="H60" s="54">
        <v>356</v>
      </c>
      <c r="I60" s="54">
        <v>22.666666666666668</v>
      </c>
      <c r="J60" s="54">
        <v>1.3333333333333333</v>
      </c>
      <c r="K60" s="54">
        <v>0</v>
      </c>
      <c r="L60" s="54">
        <v>450.33333333333331</v>
      </c>
      <c r="M60" s="54">
        <v>267</v>
      </c>
      <c r="N60" s="54">
        <v>0.66832298136645973</v>
      </c>
      <c r="O60" s="54">
        <v>0.6472049689440994</v>
      </c>
      <c r="P60" s="54">
        <v>0.16237820090734292</v>
      </c>
      <c r="Q60" s="54">
        <v>2.1118012422360249E-2</v>
      </c>
      <c r="R60" s="54">
        <v>1.2422360248447205E-3</v>
      </c>
      <c r="S60" s="54">
        <v>1.7988517849950349E-2</v>
      </c>
      <c r="T60" s="54">
        <v>0</v>
      </c>
      <c r="U60" s="54">
        <v>0.41956521739130437</v>
      </c>
      <c r="V60" s="54">
        <v>0.24875776397515531</v>
      </c>
      <c r="W60" s="55">
        <v>0</v>
      </c>
      <c r="X60" s="55">
        <v>0</v>
      </c>
      <c r="Y60" s="55">
        <v>0</v>
      </c>
      <c r="Z60" s="55">
        <v>0</v>
      </c>
      <c r="AA60" s="56"/>
      <c r="AB60" s="56">
        <v>0</v>
      </c>
      <c r="AC60" s="56">
        <v>0</v>
      </c>
      <c r="AD60" s="56">
        <v>450.33333333333331</v>
      </c>
      <c r="AE60" s="56">
        <v>0</v>
      </c>
      <c r="AF60" s="56">
        <v>0</v>
      </c>
      <c r="AG60" s="56">
        <v>0</v>
      </c>
      <c r="AH60" s="56">
        <v>0</v>
      </c>
      <c r="AI60" s="56">
        <v>267</v>
      </c>
      <c r="AJ60" s="56">
        <v>0</v>
      </c>
      <c r="AK60" s="56">
        <v>0</v>
      </c>
      <c r="AL60" s="56">
        <v>0</v>
      </c>
      <c r="AM60" s="56">
        <v>0</v>
      </c>
      <c r="AN60" s="56">
        <v>0</v>
      </c>
      <c r="AO60" s="56">
        <v>0</v>
      </c>
      <c r="AP60" s="56">
        <v>0</v>
      </c>
      <c r="AQ60" s="56">
        <v>0</v>
      </c>
      <c r="AR60" s="56">
        <v>25.333333333333332</v>
      </c>
      <c r="AS60" s="56">
        <v>0</v>
      </c>
      <c r="AT60" s="56">
        <v>0</v>
      </c>
      <c r="AU60" s="56">
        <v>0</v>
      </c>
      <c r="AV60" s="56">
        <v>0</v>
      </c>
      <c r="AW60" s="56">
        <v>22</v>
      </c>
      <c r="AX60" s="56">
        <v>0</v>
      </c>
      <c r="AY60" s="56">
        <v>0</v>
      </c>
      <c r="AZ60" s="56">
        <v>73.333333333333329</v>
      </c>
      <c r="BA60" s="56">
        <v>19.333333333333332</v>
      </c>
      <c r="BB60" s="56">
        <v>0</v>
      </c>
      <c r="BC60" s="56">
        <v>0</v>
      </c>
      <c r="BD60" s="56">
        <v>0</v>
      </c>
      <c r="BE60" s="56">
        <v>0</v>
      </c>
      <c r="BF60" s="56">
        <v>0</v>
      </c>
      <c r="BG60" s="56">
        <v>171.33333333333334</v>
      </c>
      <c r="BH60" s="56">
        <v>244.66666666666666</v>
      </c>
      <c r="BI60" s="56">
        <v>301.33333333333331</v>
      </c>
      <c r="BJ60" s="56">
        <v>0</v>
      </c>
      <c r="BK60" s="56">
        <v>0</v>
      </c>
      <c r="BL60" s="56">
        <v>0</v>
      </c>
      <c r="BM60" s="56">
        <v>0</v>
      </c>
      <c r="BN60" s="56">
        <v>0</v>
      </c>
      <c r="BO60" s="56">
        <v>0</v>
      </c>
      <c r="BP60" s="56">
        <v>0</v>
      </c>
      <c r="BQ60" s="56">
        <v>0</v>
      </c>
      <c r="BR60" s="56">
        <v>0</v>
      </c>
      <c r="BS60" s="56">
        <v>118.66666666666667</v>
      </c>
      <c r="BT60" s="56">
        <v>0</v>
      </c>
      <c r="BU60" s="56">
        <v>53.666666666666664</v>
      </c>
      <c r="BV60" s="56">
        <v>0</v>
      </c>
      <c r="BW60" s="56">
        <v>0</v>
      </c>
      <c r="BX60" s="56">
        <v>77.666666666666671</v>
      </c>
      <c r="BY60" s="56">
        <v>106</v>
      </c>
      <c r="BZ60" s="56">
        <v>0</v>
      </c>
      <c r="CA60" s="56">
        <v>0</v>
      </c>
      <c r="CB60" s="56">
        <v>0</v>
      </c>
      <c r="CC60" s="57">
        <v>0</v>
      </c>
      <c r="CD60" s="57">
        <v>0</v>
      </c>
      <c r="CE60" s="57">
        <v>0</v>
      </c>
      <c r="CF60" s="57">
        <v>0</v>
      </c>
      <c r="CG60" s="57">
        <v>0</v>
      </c>
      <c r="CH60" s="57">
        <v>0</v>
      </c>
      <c r="CI60" s="57">
        <v>0</v>
      </c>
      <c r="CJ60" s="57">
        <v>0.41956521739130437</v>
      </c>
      <c r="CK60" s="57">
        <v>0</v>
      </c>
      <c r="CL60" s="57">
        <v>0</v>
      </c>
      <c r="CM60" s="57">
        <v>0</v>
      </c>
      <c r="CN60" s="57">
        <v>0</v>
      </c>
      <c r="CO60" s="57">
        <v>0.24875776397515531</v>
      </c>
      <c r="CP60" s="57">
        <v>0</v>
      </c>
      <c r="CQ60" s="57">
        <v>0</v>
      </c>
      <c r="CR60" s="58">
        <v>0</v>
      </c>
      <c r="CS60" s="58">
        <v>0</v>
      </c>
      <c r="CT60" s="58">
        <v>0</v>
      </c>
      <c r="CU60" s="58">
        <v>0</v>
      </c>
      <c r="CV60" s="58">
        <v>0</v>
      </c>
      <c r="CW60" s="58">
        <v>0</v>
      </c>
      <c r="CX60" s="58">
        <v>2.3602484472049691E-2</v>
      </c>
      <c r="CY60" s="58">
        <v>0</v>
      </c>
      <c r="CZ60" s="58">
        <v>0</v>
      </c>
      <c r="DA60" s="58">
        <v>0</v>
      </c>
      <c r="DB60" s="58">
        <v>0</v>
      </c>
      <c r="DC60" s="58">
        <v>2.0496894409937891E-2</v>
      </c>
      <c r="DD60" s="58">
        <v>0</v>
      </c>
      <c r="DE60" s="58">
        <v>0</v>
      </c>
      <c r="DF60" s="58">
        <v>6.8322981366459631E-2</v>
      </c>
      <c r="DG60" s="58">
        <v>1.8012422360248446E-2</v>
      </c>
      <c r="DH60" s="58">
        <v>0</v>
      </c>
      <c r="DI60" s="57">
        <v>0</v>
      </c>
      <c r="DJ60" s="57">
        <v>0</v>
      </c>
      <c r="DK60" s="57">
        <v>0</v>
      </c>
      <c r="DL60" s="57">
        <v>0</v>
      </c>
      <c r="DM60" s="57">
        <v>0.1596273291925466</v>
      </c>
      <c r="DN60" s="57">
        <v>0.22795031055900622</v>
      </c>
      <c r="DO60" s="57">
        <v>0.28074534161490683</v>
      </c>
      <c r="DP60" s="57">
        <v>0</v>
      </c>
      <c r="DQ60" s="57">
        <v>0</v>
      </c>
      <c r="DR60" s="57">
        <v>0</v>
      </c>
      <c r="DS60" s="57">
        <v>0</v>
      </c>
      <c r="DT60" s="57">
        <v>0</v>
      </c>
      <c r="DU60" s="57">
        <v>0</v>
      </c>
      <c r="DV60" s="57">
        <v>0</v>
      </c>
      <c r="DW60" s="57">
        <v>0</v>
      </c>
      <c r="DX60" s="57">
        <v>0</v>
      </c>
      <c r="DY60" s="57">
        <v>0.11055900621118013</v>
      </c>
      <c r="DZ60" s="57">
        <v>0</v>
      </c>
      <c r="EA60" s="57">
        <v>0.05</v>
      </c>
      <c r="EB60" s="57">
        <v>0</v>
      </c>
      <c r="EC60" s="57">
        <v>0</v>
      </c>
      <c r="ED60" s="57">
        <v>7.2360248447204983E-2</v>
      </c>
      <c r="EE60" s="57">
        <v>9.8757763975155288E-2</v>
      </c>
      <c r="EF60" s="57">
        <v>0</v>
      </c>
      <c r="EG60" s="57">
        <v>0</v>
      </c>
      <c r="EH60" s="57">
        <v>0</v>
      </c>
      <c r="EI60" s="57">
        <v>220000</v>
      </c>
      <c r="EJ60" s="57">
        <v>2</v>
      </c>
      <c r="EK60" s="57">
        <v>1</v>
      </c>
      <c r="EL60" s="57">
        <v>160</v>
      </c>
      <c r="EM60" s="57">
        <v>17550.47</v>
      </c>
      <c r="EN60" s="57">
        <v>10773.76</v>
      </c>
      <c r="EO60" s="57">
        <v>59</v>
      </c>
      <c r="EP60" s="57">
        <v>5</v>
      </c>
      <c r="EQ60" s="57">
        <v>20.57</v>
      </c>
      <c r="ER60" s="57">
        <v>0</v>
      </c>
      <c r="ES60" s="57">
        <v>5.56</v>
      </c>
      <c r="ET60" s="57">
        <v>57.4</v>
      </c>
      <c r="EU60" s="57">
        <v>204.96894409937889</v>
      </c>
      <c r="EV60" s="57">
        <v>1.8633540372670809E-3</v>
      </c>
      <c r="EW60" s="57">
        <v>9.3167701863354046E-4</v>
      </c>
      <c r="EX60" s="57">
        <v>0.14906832298136646</v>
      </c>
      <c r="EY60" s="57">
        <v>16.351369565217393</v>
      </c>
      <c r="EZ60" s="57">
        <v>10.037664596273293</v>
      </c>
      <c r="FA60" s="57">
        <v>5.4968944099378886E-2</v>
      </c>
      <c r="FB60" s="57">
        <v>4.658385093167702E-3</v>
      </c>
      <c r="FC60" s="57">
        <v>1.9164596273291926E-2</v>
      </c>
      <c r="FD60" s="57">
        <v>0</v>
      </c>
      <c r="FE60" s="57">
        <v>5.1801242236024841E-3</v>
      </c>
      <c r="FF60" s="57">
        <v>5.3478260869565218E-2</v>
      </c>
      <c r="FG60" s="57">
        <v>0.61387301878525191</v>
      </c>
      <c r="FH60" s="57">
        <v>0.39991866061140108</v>
      </c>
      <c r="FI60" s="57">
        <v>3.3891411916220429E-2</v>
      </c>
      <c r="FJ60" s="57">
        <v>0.13942926862333085</v>
      </c>
      <c r="FK60" s="57">
        <v>0</v>
      </c>
      <c r="FL60" s="57">
        <v>3.7687250050837118E-2</v>
      </c>
      <c r="FM60" s="57">
        <v>0.38907340879821051</v>
      </c>
    </row>
    <row r="61" spans="1:169" ht="33.75" outlineLevel="1" x14ac:dyDescent="0.25">
      <c r="A61" s="44">
        <v>190971848</v>
      </c>
      <c r="B61" s="5" t="s">
        <v>61</v>
      </c>
      <c r="C61" s="59">
        <v>3702.0786178898334</v>
      </c>
      <c r="D61" s="81">
        <v>1590578.1850000001</v>
      </c>
      <c r="E61" s="41">
        <v>444.25</v>
      </c>
      <c r="F61" s="54">
        <v>296</v>
      </c>
      <c r="G61" s="54">
        <v>283.33333333333331</v>
      </c>
      <c r="H61" s="54">
        <v>52.666666666666664</v>
      </c>
      <c r="I61" s="54">
        <v>12.666666666666666</v>
      </c>
      <c r="J61" s="54">
        <v>0.33333333333333331</v>
      </c>
      <c r="K61" s="54">
        <v>0</v>
      </c>
      <c r="L61" s="54">
        <v>240.66666666666666</v>
      </c>
      <c r="M61" s="54">
        <v>55.333333333333336</v>
      </c>
      <c r="N61" s="54">
        <v>0.84894837476099427</v>
      </c>
      <c r="O61" s="54">
        <v>0.81261950286806872</v>
      </c>
      <c r="P61" s="54">
        <v>5.2193427411232708E-2</v>
      </c>
      <c r="Q61" s="54">
        <v>3.6328871892925427E-2</v>
      </c>
      <c r="R61" s="54">
        <v>9.5602294455066907E-4</v>
      </c>
      <c r="S61" s="54">
        <v>1.8559113305376861E-2</v>
      </c>
      <c r="T61" s="54">
        <v>0</v>
      </c>
      <c r="U61" s="54">
        <v>0.69024856596558315</v>
      </c>
      <c r="V61" s="54">
        <v>0.1586998087954111</v>
      </c>
      <c r="W61" s="55">
        <v>0</v>
      </c>
      <c r="X61" s="55">
        <v>0</v>
      </c>
      <c r="Y61" s="55">
        <v>0</v>
      </c>
      <c r="Z61" s="55">
        <v>0</v>
      </c>
      <c r="AA61" s="56"/>
      <c r="AB61" s="56">
        <v>56.666666666666664</v>
      </c>
      <c r="AC61" s="56">
        <v>0</v>
      </c>
      <c r="AD61" s="56">
        <v>184</v>
      </c>
      <c r="AE61" s="56">
        <v>0</v>
      </c>
      <c r="AF61" s="56">
        <v>0</v>
      </c>
      <c r="AG61" s="56">
        <v>0</v>
      </c>
      <c r="AH61" s="56">
        <v>0</v>
      </c>
      <c r="AI61" s="56">
        <v>55.333333333333336</v>
      </c>
      <c r="AJ61" s="56">
        <v>0</v>
      </c>
      <c r="AK61" s="56">
        <v>0</v>
      </c>
      <c r="AL61" s="56">
        <v>0</v>
      </c>
      <c r="AM61" s="56">
        <v>0</v>
      </c>
      <c r="AN61" s="56">
        <v>0</v>
      </c>
      <c r="AO61" s="56">
        <v>0</v>
      </c>
      <c r="AP61" s="56">
        <v>0</v>
      </c>
      <c r="AQ61" s="56">
        <v>0</v>
      </c>
      <c r="AR61" s="56">
        <v>0</v>
      </c>
      <c r="AS61" s="56">
        <v>0</v>
      </c>
      <c r="AT61" s="56">
        <v>0</v>
      </c>
      <c r="AU61" s="56">
        <v>0</v>
      </c>
      <c r="AV61" s="56">
        <v>0</v>
      </c>
      <c r="AW61" s="56">
        <v>0</v>
      </c>
      <c r="AX61" s="56">
        <v>0</v>
      </c>
      <c r="AY61" s="56">
        <v>0</v>
      </c>
      <c r="AZ61" s="56">
        <v>17.333333333333332</v>
      </c>
      <c r="BA61" s="56">
        <v>0</v>
      </c>
      <c r="BB61" s="56">
        <v>0</v>
      </c>
      <c r="BC61" s="56">
        <v>8</v>
      </c>
      <c r="BD61" s="56">
        <v>30</v>
      </c>
      <c r="BE61" s="56">
        <v>23.333333333333332</v>
      </c>
      <c r="BF61" s="56">
        <v>3.3333333333333335</v>
      </c>
      <c r="BG61" s="56">
        <v>50.666666666666664</v>
      </c>
      <c r="BH61" s="56">
        <v>11</v>
      </c>
      <c r="BI61" s="56">
        <v>92</v>
      </c>
      <c r="BJ61" s="56">
        <v>40.666666666666664</v>
      </c>
      <c r="BK61" s="56">
        <v>26.666666666666668</v>
      </c>
      <c r="BL61" s="56">
        <v>10.333333333333334</v>
      </c>
      <c r="BM61" s="56">
        <v>0</v>
      </c>
      <c r="BN61" s="56">
        <v>0</v>
      </c>
      <c r="BO61" s="56">
        <v>0</v>
      </c>
      <c r="BP61" s="56">
        <v>0</v>
      </c>
      <c r="BQ61" s="56">
        <v>0</v>
      </c>
      <c r="BR61" s="56">
        <v>20.333333333333332</v>
      </c>
      <c r="BS61" s="56">
        <v>0</v>
      </c>
      <c r="BT61" s="56">
        <v>0</v>
      </c>
      <c r="BU61" s="56">
        <v>0</v>
      </c>
      <c r="BV61" s="56">
        <v>3.3333333333333335</v>
      </c>
      <c r="BW61" s="56">
        <v>0</v>
      </c>
      <c r="BX61" s="56">
        <v>0</v>
      </c>
      <c r="BY61" s="56">
        <v>29</v>
      </c>
      <c r="BZ61" s="56">
        <v>0</v>
      </c>
      <c r="CA61" s="56">
        <v>0</v>
      </c>
      <c r="CB61" s="56">
        <v>0</v>
      </c>
      <c r="CC61" s="57">
        <v>0</v>
      </c>
      <c r="CD61" s="57">
        <v>0</v>
      </c>
      <c r="CE61" s="57">
        <v>0</v>
      </c>
      <c r="CF61" s="57">
        <v>0</v>
      </c>
      <c r="CG61" s="57">
        <v>0</v>
      </c>
      <c r="CH61" s="57">
        <v>0.16252390057361374</v>
      </c>
      <c r="CI61" s="57">
        <v>0</v>
      </c>
      <c r="CJ61" s="57">
        <v>0.52772466539196938</v>
      </c>
      <c r="CK61" s="57">
        <v>0</v>
      </c>
      <c r="CL61" s="57">
        <v>0</v>
      </c>
      <c r="CM61" s="57">
        <v>0</v>
      </c>
      <c r="CN61" s="57">
        <v>0</v>
      </c>
      <c r="CO61" s="57">
        <v>0.1586998087954111</v>
      </c>
      <c r="CP61" s="57">
        <v>0</v>
      </c>
      <c r="CQ61" s="57">
        <v>0</v>
      </c>
      <c r="CR61" s="58">
        <v>0</v>
      </c>
      <c r="CS61" s="58">
        <v>0</v>
      </c>
      <c r="CT61" s="58">
        <v>0</v>
      </c>
      <c r="CU61" s="58">
        <v>0</v>
      </c>
      <c r="CV61" s="58">
        <v>0</v>
      </c>
      <c r="CW61" s="58">
        <v>0</v>
      </c>
      <c r="CX61" s="58">
        <v>0</v>
      </c>
      <c r="CY61" s="58">
        <v>0</v>
      </c>
      <c r="CZ61" s="58">
        <v>0</v>
      </c>
      <c r="DA61" s="58">
        <v>0</v>
      </c>
      <c r="DB61" s="58">
        <v>0</v>
      </c>
      <c r="DC61" s="58">
        <v>0</v>
      </c>
      <c r="DD61" s="58">
        <v>0</v>
      </c>
      <c r="DE61" s="58">
        <v>0</v>
      </c>
      <c r="DF61" s="58">
        <v>4.9713193116634795E-2</v>
      </c>
      <c r="DG61" s="58">
        <v>0</v>
      </c>
      <c r="DH61" s="58">
        <v>0</v>
      </c>
      <c r="DI61" s="57">
        <v>2.2944550669216059E-2</v>
      </c>
      <c r="DJ61" s="57">
        <v>8.6042065009560229E-2</v>
      </c>
      <c r="DK61" s="57">
        <v>6.6921606118546834E-2</v>
      </c>
      <c r="DL61" s="57">
        <v>9.5602294455066923E-3</v>
      </c>
      <c r="DM61" s="57">
        <v>0.14531548757170171</v>
      </c>
      <c r="DN61" s="57">
        <v>3.1548757170172081E-2</v>
      </c>
      <c r="DO61" s="57">
        <v>0.26386233269598469</v>
      </c>
      <c r="DP61" s="57">
        <v>0.11663479923518164</v>
      </c>
      <c r="DQ61" s="57">
        <v>7.6481835564053538E-2</v>
      </c>
      <c r="DR61" s="57">
        <v>2.9636711281070746E-2</v>
      </c>
      <c r="DS61" s="57">
        <v>0</v>
      </c>
      <c r="DT61" s="57">
        <v>0</v>
      </c>
      <c r="DU61" s="57">
        <v>0</v>
      </c>
      <c r="DV61" s="57">
        <v>0</v>
      </c>
      <c r="DW61" s="57">
        <v>0</v>
      </c>
      <c r="DX61" s="57">
        <v>5.8317399617590818E-2</v>
      </c>
      <c r="DY61" s="57">
        <v>0</v>
      </c>
      <c r="DZ61" s="57">
        <v>0</v>
      </c>
      <c r="EA61" s="57">
        <v>0</v>
      </c>
      <c r="EB61" s="57">
        <v>9.5602294455066923E-3</v>
      </c>
      <c r="EC61" s="57">
        <v>0</v>
      </c>
      <c r="ED61" s="57">
        <v>0</v>
      </c>
      <c r="EE61" s="57">
        <v>8.3173996175908219E-2</v>
      </c>
      <c r="EF61" s="57">
        <v>0</v>
      </c>
      <c r="EG61" s="57">
        <v>0</v>
      </c>
      <c r="EH61" s="57">
        <v>0</v>
      </c>
      <c r="EI61" s="57">
        <v>514903</v>
      </c>
      <c r="EJ61" s="57">
        <v>2</v>
      </c>
      <c r="EK61" s="57">
        <v>1</v>
      </c>
      <c r="EL61" s="57">
        <v>126</v>
      </c>
      <c r="EM61" s="57">
        <v>3882.65</v>
      </c>
      <c r="EN61" s="57">
        <v>2532.0300000000002</v>
      </c>
      <c r="EO61" s="57">
        <v>48</v>
      </c>
      <c r="EP61" s="57">
        <v>5</v>
      </c>
      <c r="EQ61" s="57">
        <v>11.79</v>
      </c>
      <c r="ER61" s="57">
        <v>0</v>
      </c>
      <c r="ES61" s="57">
        <v>1.18</v>
      </c>
      <c r="ET61" s="57">
        <v>23.56</v>
      </c>
      <c r="EU61" s="57">
        <v>1476.7772466539195</v>
      </c>
      <c r="EV61" s="57">
        <v>5.7361376673040147E-3</v>
      </c>
      <c r="EW61" s="57">
        <v>2.8680688336520073E-3</v>
      </c>
      <c r="EX61" s="57">
        <v>0.36137667304015292</v>
      </c>
      <c r="EY61" s="57">
        <v>11.135707456978967</v>
      </c>
      <c r="EZ61" s="57">
        <v>7.2620363288718934</v>
      </c>
      <c r="FA61" s="57">
        <v>0.13766730401529637</v>
      </c>
      <c r="FB61" s="57">
        <v>1.4340344168260038E-2</v>
      </c>
      <c r="FC61" s="57">
        <v>3.3814531548757167E-2</v>
      </c>
      <c r="FD61" s="57">
        <v>0</v>
      </c>
      <c r="FE61" s="57">
        <v>3.3843212237093688E-3</v>
      </c>
      <c r="FF61" s="57">
        <v>6.7571701720841287E-2</v>
      </c>
      <c r="FG61" s="57">
        <v>0.65213964689065462</v>
      </c>
      <c r="FH61" s="57">
        <v>0.53613313972969956</v>
      </c>
      <c r="FI61" s="57">
        <v>5.5847202055177035E-2</v>
      </c>
      <c r="FJ61" s="57">
        <v>0.13168770244610745</v>
      </c>
      <c r="FK61" s="57">
        <v>0</v>
      </c>
      <c r="FL61" s="57">
        <v>1.3179939685021779E-2</v>
      </c>
      <c r="FM61" s="57">
        <v>0.26315201608399419</v>
      </c>
    </row>
    <row r="62" spans="1:169" ht="22.5" outlineLevel="1" x14ac:dyDescent="0.25">
      <c r="A62" s="44">
        <v>291829870</v>
      </c>
      <c r="B62" s="5" t="s">
        <v>62</v>
      </c>
      <c r="C62" s="59">
        <v>2260.4556798589269</v>
      </c>
      <c r="D62" s="81">
        <v>2049447.8825000001</v>
      </c>
      <c r="E62" s="41">
        <v>905.58333333333337</v>
      </c>
      <c r="F62" s="54">
        <v>761.33333333333337</v>
      </c>
      <c r="G62" s="54">
        <v>761.33333333333337</v>
      </c>
      <c r="H62" s="54">
        <v>164</v>
      </c>
      <c r="I62" s="54">
        <v>0</v>
      </c>
      <c r="J62" s="54">
        <v>0</v>
      </c>
      <c r="K62" s="54">
        <v>35</v>
      </c>
      <c r="L62" s="54">
        <v>290.66666666666669</v>
      </c>
      <c r="M62" s="54">
        <v>435.66666666666669</v>
      </c>
      <c r="N62" s="54">
        <v>0.82276657060518732</v>
      </c>
      <c r="O62" s="54">
        <v>0.82276657060518732</v>
      </c>
      <c r="P62" s="54">
        <v>6.8801475050110819E-2</v>
      </c>
      <c r="Q62" s="54">
        <v>0</v>
      </c>
      <c r="R62" s="54">
        <v>0</v>
      </c>
      <c r="S62" s="54">
        <v>1.1012800028794279E-2</v>
      </c>
      <c r="T62" s="54">
        <v>3.7824207492795386E-2</v>
      </c>
      <c r="U62" s="54">
        <v>0.31412103746397696</v>
      </c>
      <c r="V62" s="54">
        <v>0.470821325648415</v>
      </c>
      <c r="W62" s="55">
        <v>0</v>
      </c>
      <c r="X62" s="55">
        <v>0</v>
      </c>
      <c r="Y62" s="55">
        <v>31</v>
      </c>
      <c r="Z62" s="55">
        <v>4</v>
      </c>
      <c r="AA62" s="56"/>
      <c r="AB62" s="56">
        <v>97.666666666666671</v>
      </c>
      <c r="AC62" s="56">
        <v>4</v>
      </c>
      <c r="AD62" s="56">
        <v>189</v>
      </c>
      <c r="AE62" s="56">
        <v>0</v>
      </c>
      <c r="AF62" s="56">
        <v>0</v>
      </c>
      <c r="AG62" s="56">
        <v>0</v>
      </c>
      <c r="AH62" s="56">
        <v>0</v>
      </c>
      <c r="AI62" s="56">
        <v>435.66666666666669</v>
      </c>
      <c r="AJ62" s="56">
        <v>0</v>
      </c>
      <c r="AK62" s="56">
        <v>0</v>
      </c>
      <c r="AL62" s="56">
        <v>22.666666666666668</v>
      </c>
      <c r="AM62" s="56">
        <v>0</v>
      </c>
      <c r="AN62" s="56">
        <v>0</v>
      </c>
      <c r="AO62" s="56">
        <v>0</v>
      </c>
      <c r="AP62" s="56">
        <v>0</v>
      </c>
      <c r="AQ62" s="56">
        <v>0</v>
      </c>
      <c r="AR62" s="56">
        <v>0</v>
      </c>
      <c r="AS62" s="56">
        <v>0</v>
      </c>
      <c r="AT62" s="56">
        <v>0</v>
      </c>
      <c r="AU62" s="56">
        <v>0</v>
      </c>
      <c r="AV62" s="56">
        <v>0</v>
      </c>
      <c r="AW62" s="56">
        <v>0</v>
      </c>
      <c r="AX62" s="56">
        <v>0</v>
      </c>
      <c r="AY62" s="56">
        <v>0</v>
      </c>
      <c r="AZ62" s="56">
        <v>55.666666666666664</v>
      </c>
      <c r="BA62" s="56">
        <v>3</v>
      </c>
      <c r="BB62" s="56">
        <v>0</v>
      </c>
      <c r="BC62" s="56">
        <v>137.33333333333334</v>
      </c>
      <c r="BD62" s="56">
        <v>248.33333333333334</v>
      </c>
      <c r="BE62" s="56">
        <v>2.6666666666666665</v>
      </c>
      <c r="BF62" s="56">
        <v>0</v>
      </c>
      <c r="BG62" s="56">
        <v>164.66666666666666</v>
      </c>
      <c r="BH62" s="56">
        <v>4</v>
      </c>
      <c r="BI62" s="56">
        <v>58.666666666666664</v>
      </c>
      <c r="BJ62" s="56">
        <v>19.333333333333332</v>
      </c>
      <c r="BK62" s="56">
        <v>7.333333333333333</v>
      </c>
      <c r="BL62" s="56">
        <v>0</v>
      </c>
      <c r="BM62" s="56">
        <v>56.666666666666664</v>
      </c>
      <c r="BN62" s="56">
        <v>0</v>
      </c>
      <c r="BO62" s="56">
        <v>62.333333333333336</v>
      </c>
      <c r="BP62" s="56">
        <v>70.666666666666671</v>
      </c>
      <c r="BQ62" s="56">
        <v>47</v>
      </c>
      <c r="BR62" s="56">
        <v>18.333333333333332</v>
      </c>
      <c r="BS62" s="56">
        <v>0</v>
      </c>
      <c r="BT62" s="56">
        <v>0</v>
      </c>
      <c r="BU62" s="56">
        <v>0</v>
      </c>
      <c r="BV62" s="56">
        <v>0</v>
      </c>
      <c r="BW62" s="56">
        <v>4</v>
      </c>
      <c r="BX62" s="56">
        <v>17.333333333333332</v>
      </c>
      <c r="BY62" s="56">
        <v>0</v>
      </c>
      <c r="BZ62" s="56">
        <v>0</v>
      </c>
      <c r="CA62" s="56">
        <v>0</v>
      </c>
      <c r="CB62" s="56">
        <v>6.666666666666667</v>
      </c>
      <c r="CC62" s="57">
        <v>0</v>
      </c>
      <c r="CD62" s="57">
        <v>0</v>
      </c>
      <c r="CE62" s="57">
        <v>3.35014409221902E-2</v>
      </c>
      <c r="CF62" s="57">
        <v>4.3227665706051868E-3</v>
      </c>
      <c r="CG62" s="57">
        <v>0</v>
      </c>
      <c r="CH62" s="57">
        <v>0.10554755043227666</v>
      </c>
      <c r="CI62" s="57">
        <v>4.3227665706051868E-3</v>
      </c>
      <c r="CJ62" s="57">
        <v>0.2042507204610951</v>
      </c>
      <c r="CK62" s="57">
        <v>0</v>
      </c>
      <c r="CL62" s="57">
        <v>0</v>
      </c>
      <c r="CM62" s="57">
        <v>0</v>
      </c>
      <c r="CN62" s="57">
        <v>0</v>
      </c>
      <c r="CO62" s="57">
        <v>0.470821325648415</v>
      </c>
      <c r="CP62" s="57">
        <v>0</v>
      </c>
      <c r="CQ62" s="57">
        <v>0</v>
      </c>
      <c r="CR62" s="58">
        <v>2.4495677233429394E-2</v>
      </c>
      <c r="CS62" s="58">
        <v>0</v>
      </c>
      <c r="CT62" s="58">
        <v>0</v>
      </c>
      <c r="CU62" s="58">
        <v>0</v>
      </c>
      <c r="CV62" s="58">
        <v>0</v>
      </c>
      <c r="CW62" s="58">
        <v>0</v>
      </c>
      <c r="CX62" s="58">
        <v>0</v>
      </c>
      <c r="CY62" s="58">
        <v>0</v>
      </c>
      <c r="CZ62" s="58">
        <v>0</v>
      </c>
      <c r="DA62" s="58">
        <v>0</v>
      </c>
      <c r="DB62" s="58">
        <v>0</v>
      </c>
      <c r="DC62" s="58">
        <v>0</v>
      </c>
      <c r="DD62" s="58">
        <v>0</v>
      </c>
      <c r="DE62" s="58">
        <v>0</v>
      </c>
      <c r="DF62" s="58">
        <v>6.0158501440922184E-2</v>
      </c>
      <c r="DG62" s="58">
        <v>3.2420749279538905E-3</v>
      </c>
      <c r="DH62" s="58">
        <v>0</v>
      </c>
      <c r="DI62" s="57">
        <v>0.14841498559077809</v>
      </c>
      <c r="DJ62" s="57">
        <v>0.26837175792507206</v>
      </c>
      <c r="DK62" s="57">
        <v>2.881844380403458E-3</v>
      </c>
      <c r="DL62" s="57">
        <v>0</v>
      </c>
      <c r="DM62" s="57">
        <v>0.17795389048991353</v>
      </c>
      <c r="DN62" s="57">
        <v>4.3227665706051868E-3</v>
      </c>
      <c r="DO62" s="57">
        <v>6.3400576368876069E-2</v>
      </c>
      <c r="DP62" s="57">
        <v>2.0893371757925071E-2</v>
      </c>
      <c r="DQ62" s="57">
        <v>7.9250720461095086E-3</v>
      </c>
      <c r="DR62" s="57">
        <v>0</v>
      </c>
      <c r="DS62" s="57">
        <v>6.1239193083573479E-2</v>
      </c>
      <c r="DT62" s="57">
        <v>0</v>
      </c>
      <c r="DU62" s="57">
        <v>6.7363112391930838E-2</v>
      </c>
      <c r="DV62" s="57">
        <v>7.636887608069165E-2</v>
      </c>
      <c r="DW62" s="57">
        <v>5.0792507204610947E-2</v>
      </c>
      <c r="DX62" s="57">
        <v>1.9812680115273772E-2</v>
      </c>
      <c r="DY62" s="57">
        <v>0</v>
      </c>
      <c r="DZ62" s="57">
        <v>0</v>
      </c>
      <c r="EA62" s="57">
        <v>0</v>
      </c>
      <c r="EB62" s="57">
        <v>0</v>
      </c>
      <c r="EC62" s="57">
        <v>4.3227665706051868E-3</v>
      </c>
      <c r="ED62" s="57">
        <v>1.8731988472622477E-2</v>
      </c>
      <c r="EE62" s="57">
        <v>0</v>
      </c>
      <c r="EF62" s="57">
        <v>0</v>
      </c>
      <c r="EG62" s="57">
        <v>0</v>
      </c>
      <c r="EH62" s="57">
        <v>7.2046109510086453E-3</v>
      </c>
      <c r="EI62" s="57">
        <v>170000</v>
      </c>
      <c r="EJ62" s="57">
        <v>1</v>
      </c>
      <c r="EK62" s="57">
        <v>1</v>
      </c>
      <c r="EL62" s="57">
        <v>290</v>
      </c>
      <c r="EM62" s="57">
        <v>7211.31</v>
      </c>
      <c r="EN62" s="57">
        <v>2981.66</v>
      </c>
      <c r="EO62" s="57">
        <v>70</v>
      </c>
      <c r="EP62" s="57">
        <v>5</v>
      </c>
      <c r="EQ62" s="57">
        <v>10.5</v>
      </c>
      <c r="ER62" s="57">
        <v>0</v>
      </c>
      <c r="ES62" s="57">
        <v>0</v>
      </c>
      <c r="ET62" s="57">
        <v>44</v>
      </c>
      <c r="EU62" s="57">
        <v>183.71757925072046</v>
      </c>
      <c r="EV62" s="57">
        <v>1.0806916426512967E-3</v>
      </c>
      <c r="EW62" s="57">
        <v>1.0806916426512967E-3</v>
      </c>
      <c r="EX62" s="57">
        <v>0.31340057636887608</v>
      </c>
      <c r="EY62" s="57">
        <v>7.7932024495677235</v>
      </c>
      <c r="EZ62" s="57">
        <v>3.2222550432276655</v>
      </c>
      <c r="FA62" s="57">
        <v>7.5648414985590773E-2</v>
      </c>
      <c r="FB62" s="57">
        <v>5.4034582132564835E-3</v>
      </c>
      <c r="FC62" s="57">
        <v>1.1347262247838616E-2</v>
      </c>
      <c r="FD62" s="57">
        <v>0</v>
      </c>
      <c r="FE62" s="57">
        <v>0</v>
      </c>
      <c r="FF62" s="57">
        <v>4.7550432276657062E-2</v>
      </c>
      <c r="FG62" s="57">
        <v>0.41346995206141457</v>
      </c>
      <c r="FH62" s="57">
        <v>0.54054054054054057</v>
      </c>
      <c r="FI62" s="57">
        <v>3.8610038610038609E-2</v>
      </c>
      <c r="FJ62" s="57">
        <v>8.1081081081081086E-2</v>
      </c>
      <c r="FK62" s="57">
        <v>0</v>
      </c>
      <c r="FL62" s="57">
        <v>0</v>
      </c>
      <c r="FM62" s="57">
        <v>0.33976833976833976</v>
      </c>
    </row>
    <row r="63" spans="1:169" ht="22.5" outlineLevel="1" x14ac:dyDescent="0.25">
      <c r="A63" s="44">
        <v>300039885</v>
      </c>
      <c r="B63" s="5" t="s">
        <v>63</v>
      </c>
      <c r="C63" s="59">
        <v>2613.6022273837984</v>
      </c>
      <c r="D63" s="81">
        <v>2877090.8525</v>
      </c>
      <c r="E63" s="41">
        <v>1146.1666666666667</v>
      </c>
      <c r="F63" s="54">
        <v>607.33333333333337</v>
      </c>
      <c r="G63" s="54">
        <v>566.66666666666663</v>
      </c>
      <c r="H63" s="54">
        <v>276.33333333333331</v>
      </c>
      <c r="I63" s="54">
        <v>40.666666666666664</v>
      </c>
      <c r="J63" s="54">
        <v>1</v>
      </c>
      <c r="K63" s="54">
        <v>0</v>
      </c>
      <c r="L63" s="54">
        <v>239.33333333333334</v>
      </c>
      <c r="M63" s="54">
        <v>368</v>
      </c>
      <c r="N63" s="54">
        <v>0.68728781591852139</v>
      </c>
      <c r="O63" s="54">
        <v>0.64126744624669929</v>
      </c>
      <c r="P63" s="54">
        <v>0.14267473425458235</v>
      </c>
      <c r="Q63" s="54">
        <v>4.6020369671821951E-2</v>
      </c>
      <c r="R63" s="54">
        <v>1.1316484345529989E-3</v>
      </c>
      <c r="S63" s="54">
        <v>1.9458778765756364E-2</v>
      </c>
      <c r="T63" s="54">
        <v>0</v>
      </c>
      <c r="U63" s="54">
        <v>0.27084119200301776</v>
      </c>
      <c r="V63" s="54">
        <v>0.41644662391550358</v>
      </c>
      <c r="W63" s="55">
        <v>0</v>
      </c>
      <c r="X63" s="55">
        <v>0</v>
      </c>
      <c r="Y63" s="55">
        <v>0</v>
      </c>
      <c r="Z63" s="55">
        <v>0</v>
      </c>
      <c r="AA63" s="56"/>
      <c r="AB63" s="56">
        <v>74</v>
      </c>
      <c r="AC63" s="56">
        <v>7</v>
      </c>
      <c r="AD63" s="56">
        <v>158.33333333333334</v>
      </c>
      <c r="AE63" s="56">
        <v>0</v>
      </c>
      <c r="AF63" s="56">
        <v>0</v>
      </c>
      <c r="AG63" s="56">
        <v>0</v>
      </c>
      <c r="AH63" s="56">
        <v>0</v>
      </c>
      <c r="AI63" s="56">
        <v>368</v>
      </c>
      <c r="AJ63" s="56">
        <v>0</v>
      </c>
      <c r="AK63" s="56">
        <v>0</v>
      </c>
      <c r="AL63" s="56">
        <v>50.666666666666664</v>
      </c>
      <c r="AM63" s="56">
        <v>0</v>
      </c>
      <c r="AN63" s="56">
        <v>7.333333333333333</v>
      </c>
      <c r="AO63" s="56">
        <v>0</v>
      </c>
      <c r="AP63" s="56">
        <v>0</v>
      </c>
      <c r="AQ63" s="56">
        <v>0</v>
      </c>
      <c r="AR63" s="56">
        <v>0</v>
      </c>
      <c r="AS63" s="56">
        <v>0</v>
      </c>
      <c r="AT63" s="56">
        <v>12.666666666666666</v>
      </c>
      <c r="AU63" s="56">
        <v>0</v>
      </c>
      <c r="AV63" s="56">
        <v>0</v>
      </c>
      <c r="AW63" s="56">
        <v>0</v>
      </c>
      <c r="AX63" s="56">
        <v>0</v>
      </c>
      <c r="AY63" s="56">
        <v>0</v>
      </c>
      <c r="AZ63" s="56">
        <v>63.666666666666664</v>
      </c>
      <c r="BA63" s="56">
        <v>3.3333333333333335</v>
      </c>
      <c r="BB63" s="56">
        <v>0</v>
      </c>
      <c r="BC63" s="56">
        <v>6.666666666666667</v>
      </c>
      <c r="BD63" s="56">
        <v>51.333333333333336</v>
      </c>
      <c r="BE63" s="56">
        <v>48.666666666666664</v>
      </c>
      <c r="BF63" s="56">
        <v>7.333333333333333</v>
      </c>
      <c r="BG63" s="56">
        <v>198</v>
      </c>
      <c r="BH63" s="56">
        <v>30.333333333333332</v>
      </c>
      <c r="BI63" s="56">
        <v>227</v>
      </c>
      <c r="BJ63" s="56">
        <v>31.333333333333332</v>
      </c>
      <c r="BK63" s="56">
        <v>6.666666666666667</v>
      </c>
      <c r="BL63" s="56">
        <v>0</v>
      </c>
      <c r="BM63" s="56">
        <v>0</v>
      </c>
      <c r="BN63" s="56">
        <v>0</v>
      </c>
      <c r="BO63" s="56">
        <v>0</v>
      </c>
      <c r="BP63" s="56">
        <v>9.6666666666666661</v>
      </c>
      <c r="BQ63" s="56">
        <v>0</v>
      </c>
      <c r="BR63" s="56">
        <v>42.333333333333336</v>
      </c>
      <c r="BS63" s="56">
        <v>0</v>
      </c>
      <c r="BT63" s="56">
        <v>0</v>
      </c>
      <c r="BU63" s="56">
        <v>25</v>
      </c>
      <c r="BV63" s="56">
        <v>189.66666666666666</v>
      </c>
      <c r="BW63" s="56">
        <v>9.6666666666666661</v>
      </c>
      <c r="BX63" s="56">
        <v>0</v>
      </c>
      <c r="BY63" s="56">
        <v>0</v>
      </c>
      <c r="BZ63" s="56">
        <v>0</v>
      </c>
      <c r="CA63" s="56">
        <v>0</v>
      </c>
      <c r="CB63" s="56">
        <v>0</v>
      </c>
      <c r="CC63" s="57">
        <v>0</v>
      </c>
      <c r="CD63" s="57">
        <v>0</v>
      </c>
      <c r="CE63" s="57">
        <v>0</v>
      </c>
      <c r="CF63" s="57">
        <v>0</v>
      </c>
      <c r="CG63" s="57">
        <v>0</v>
      </c>
      <c r="CH63" s="57">
        <v>8.3741984156921925E-2</v>
      </c>
      <c r="CI63" s="57">
        <v>7.9215390418709928E-3</v>
      </c>
      <c r="CJ63" s="57">
        <v>0.17917766880422484</v>
      </c>
      <c r="CK63" s="57">
        <v>0</v>
      </c>
      <c r="CL63" s="57">
        <v>0</v>
      </c>
      <c r="CM63" s="57">
        <v>0</v>
      </c>
      <c r="CN63" s="57">
        <v>0</v>
      </c>
      <c r="CO63" s="57">
        <v>0.41644662391550358</v>
      </c>
      <c r="CP63" s="57">
        <v>0</v>
      </c>
      <c r="CQ63" s="57">
        <v>0</v>
      </c>
      <c r="CR63" s="58">
        <v>5.7336854017351946E-2</v>
      </c>
      <c r="CS63" s="58">
        <v>0</v>
      </c>
      <c r="CT63" s="58">
        <v>8.2987551867219917E-3</v>
      </c>
      <c r="CU63" s="58">
        <v>0</v>
      </c>
      <c r="CV63" s="58">
        <v>0</v>
      </c>
      <c r="CW63" s="58">
        <v>0</v>
      </c>
      <c r="CX63" s="58">
        <v>0</v>
      </c>
      <c r="CY63" s="58">
        <v>0</v>
      </c>
      <c r="CZ63" s="58">
        <v>1.4334213504337986E-2</v>
      </c>
      <c r="DA63" s="58">
        <v>0</v>
      </c>
      <c r="DB63" s="58">
        <v>0</v>
      </c>
      <c r="DC63" s="58">
        <v>0</v>
      </c>
      <c r="DD63" s="58">
        <v>0</v>
      </c>
      <c r="DE63" s="58">
        <v>0</v>
      </c>
      <c r="DF63" s="58">
        <v>7.2048283666540924E-2</v>
      </c>
      <c r="DG63" s="58">
        <v>3.7721614485099965E-3</v>
      </c>
      <c r="DH63" s="58">
        <v>0</v>
      </c>
      <c r="DI63" s="57">
        <v>7.544322897019993E-3</v>
      </c>
      <c r="DJ63" s="57">
        <v>5.8091286307053944E-2</v>
      </c>
      <c r="DK63" s="57">
        <v>5.5073557148245945E-2</v>
      </c>
      <c r="DL63" s="57">
        <v>8.2987551867219917E-3</v>
      </c>
      <c r="DM63" s="57">
        <v>0.22406639004149378</v>
      </c>
      <c r="DN63" s="57">
        <v>3.4326669181440964E-2</v>
      </c>
      <c r="DO63" s="57">
        <v>0.25688419464353074</v>
      </c>
      <c r="DP63" s="57">
        <v>3.5458317615993967E-2</v>
      </c>
      <c r="DQ63" s="57">
        <v>7.544322897019993E-3</v>
      </c>
      <c r="DR63" s="57">
        <v>0</v>
      </c>
      <c r="DS63" s="57">
        <v>0</v>
      </c>
      <c r="DT63" s="57">
        <v>0</v>
      </c>
      <c r="DU63" s="57">
        <v>0</v>
      </c>
      <c r="DV63" s="57">
        <v>1.0939268200678989E-2</v>
      </c>
      <c r="DW63" s="57">
        <v>0</v>
      </c>
      <c r="DX63" s="57">
        <v>4.7906450396076959E-2</v>
      </c>
      <c r="DY63" s="57">
        <v>0</v>
      </c>
      <c r="DZ63" s="57">
        <v>0</v>
      </c>
      <c r="EA63" s="57">
        <v>2.8291210863824974E-2</v>
      </c>
      <c r="EB63" s="57">
        <v>0.21463598642021878</v>
      </c>
      <c r="EC63" s="57">
        <v>1.0939268200678989E-2</v>
      </c>
      <c r="ED63" s="57">
        <v>0</v>
      </c>
      <c r="EE63" s="57">
        <v>0</v>
      </c>
      <c r="EF63" s="57">
        <v>0</v>
      </c>
      <c r="EG63" s="57">
        <v>0</v>
      </c>
      <c r="EH63" s="57">
        <v>0</v>
      </c>
      <c r="EI63" s="57">
        <v>192484</v>
      </c>
      <c r="EJ63" s="57">
        <v>4</v>
      </c>
      <c r="EK63" s="57">
        <v>3</v>
      </c>
      <c r="EL63" s="57">
        <v>27</v>
      </c>
      <c r="EM63" s="57">
        <v>20373.740000000002</v>
      </c>
      <c r="EN63" s="57">
        <v>7920.03</v>
      </c>
      <c r="EO63" s="57">
        <v>63</v>
      </c>
      <c r="EP63" s="57">
        <v>5</v>
      </c>
      <c r="EQ63" s="57">
        <v>32.520000000000003</v>
      </c>
      <c r="ER63" s="57">
        <v>0</v>
      </c>
      <c r="ES63" s="57">
        <v>0</v>
      </c>
      <c r="ET63" s="57">
        <v>77.62</v>
      </c>
      <c r="EU63" s="57">
        <v>217.82421727649944</v>
      </c>
      <c r="EV63" s="57">
        <v>4.5265937382119956E-3</v>
      </c>
      <c r="EW63" s="57">
        <v>3.3949453036589967E-3</v>
      </c>
      <c r="EX63" s="57">
        <v>3.0554507732930971E-2</v>
      </c>
      <c r="EY63" s="57">
        <v>23.055910976989818</v>
      </c>
      <c r="EZ63" s="57">
        <v>8.9626895511127884</v>
      </c>
      <c r="FA63" s="57">
        <v>7.1293851376838926E-2</v>
      </c>
      <c r="FB63" s="57">
        <v>5.658242172764995E-3</v>
      </c>
      <c r="FC63" s="57">
        <v>3.6801207091663526E-2</v>
      </c>
      <c r="FD63" s="57">
        <v>0</v>
      </c>
      <c r="FE63" s="57">
        <v>0</v>
      </c>
      <c r="FF63" s="57">
        <v>8.7838551490003774E-2</v>
      </c>
      <c r="FG63" s="57">
        <v>0.38873716853164902</v>
      </c>
      <c r="FH63" s="57">
        <v>0.35365442910070727</v>
      </c>
      <c r="FI63" s="57">
        <v>2.8067811833389467E-2</v>
      </c>
      <c r="FJ63" s="57">
        <v>0.1825530481643651</v>
      </c>
      <c r="FK63" s="57">
        <v>0</v>
      </c>
      <c r="FL63" s="57">
        <v>0</v>
      </c>
      <c r="FM63" s="57">
        <v>0.43572471090153808</v>
      </c>
    </row>
    <row r="64" spans="1:169" ht="22.5" outlineLevel="1" x14ac:dyDescent="0.25">
      <c r="A64" s="44">
        <v>305239644</v>
      </c>
      <c r="B64" s="5" t="s">
        <v>64</v>
      </c>
      <c r="C64" s="59">
        <v>6739.1483307332301</v>
      </c>
      <c r="D64" s="81">
        <v>359982.84</v>
      </c>
      <c r="E64" s="41">
        <v>213.66666666666666</v>
      </c>
      <c r="F64" s="54">
        <v>213.66666666666666</v>
      </c>
      <c r="G64" s="54">
        <v>213.66666666666666</v>
      </c>
      <c r="H64" s="54">
        <v>0</v>
      </c>
      <c r="I64" s="54">
        <v>0</v>
      </c>
      <c r="J64" s="54">
        <v>0</v>
      </c>
      <c r="K64" s="54">
        <v>0</v>
      </c>
      <c r="L64" s="54">
        <v>110.33333333333333</v>
      </c>
      <c r="M64" s="54">
        <v>103.33333333333333</v>
      </c>
      <c r="N64" s="54">
        <v>1</v>
      </c>
      <c r="O64" s="54">
        <v>1</v>
      </c>
      <c r="P64" s="54">
        <v>0</v>
      </c>
      <c r="Q64" s="54">
        <v>0</v>
      </c>
      <c r="R64" s="54">
        <v>0</v>
      </c>
      <c r="S64" s="54">
        <v>0</v>
      </c>
      <c r="T64" s="54">
        <v>0</v>
      </c>
      <c r="U64" s="54">
        <v>0.51638065522620902</v>
      </c>
      <c r="V64" s="54">
        <v>0.48361934477379093</v>
      </c>
      <c r="W64" s="55">
        <v>0</v>
      </c>
      <c r="X64" s="55">
        <v>0</v>
      </c>
      <c r="Y64" s="55">
        <v>0</v>
      </c>
      <c r="Z64" s="55">
        <v>0</v>
      </c>
      <c r="AA64" s="56"/>
      <c r="AB64" s="56">
        <v>18.666666666666668</v>
      </c>
      <c r="AC64" s="56">
        <v>0</v>
      </c>
      <c r="AD64" s="56">
        <v>91.666666666666671</v>
      </c>
      <c r="AE64" s="56">
        <v>0</v>
      </c>
      <c r="AF64" s="56">
        <v>0</v>
      </c>
      <c r="AG64" s="56">
        <v>0</v>
      </c>
      <c r="AH64" s="56">
        <v>0</v>
      </c>
      <c r="AI64" s="56">
        <v>103.33333333333333</v>
      </c>
      <c r="AJ64" s="56">
        <v>0</v>
      </c>
      <c r="AK64" s="56">
        <v>0</v>
      </c>
      <c r="AL64" s="56">
        <v>0</v>
      </c>
      <c r="AM64" s="56">
        <v>0</v>
      </c>
      <c r="AN64" s="56">
        <v>0</v>
      </c>
      <c r="AO64" s="56">
        <v>0</v>
      </c>
      <c r="AP64" s="56">
        <v>0</v>
      </c>
      <c r="AQ64" s="56">
        <v>0</v>
      </c>
      <c r="AR64" s="56">
        <v>0</v>
      </c>
      <c r="AS64" s="56">
        <v>0</v>
      </c>
      <c r="AT64" s="56">
        <v>0</v>
      </c>
      <c r="AU64" s="56">
        <v>0</v>
      </c>
      <c r="AV64" s="56">
        <v>0</v>
      </c>
      <c r="AW64" s="56">
        <v>0</v>
      </c>
      <c r="AX64" s="56">
        <v>0</v>
      </c>
      <c r="AY64" s="56">
        <v>0</v>
      </c>
      <c r="AZ64" s="56">
        <v>0</v>
      </c>
      <c r="BA64" s="56">
        <v>0</v>
      </c>
      <c r="BB64" s="56">
        <v>0</v>
      </c>
      <c r="BC64" s="56">
        <v>0</v>
      </c>
      <c r="BD64" s="56">
        <v>139.33333333333334</v>
      </c>
      <c r="BE64" s="56">
        <v>41</v>
      </c>
      <c r="BF64" s="56">
        <v>0</v>
      </c>
      <c r="BG64" s="56">
        <v>0</v>
      </c>
      <c r="BH64" s="56">
        <v>2.3333333333333335</v>
      </c>
      <c r="BI64" s="56">
        <v>3.6666666666666665</v>
      </c>
      <c r="BJ64" s="56">
        <v>0</v>
      </c>
      <c r="BK64" s="56">
        <v>1</v>
      </c>
      <c r="BL64" s="56">
        <v>0</v>
      </c>
      <c r="BM64" s="56">
        <v>0</v>
      </c>
      <c r="BN64" s="56">
        <v>0</v>
      </c>
      <c r="BO64" s="56">
        <v>26.333333333333332</v>
      </c>
      <c r="BP64" s="56">
        <v>0</v>
      </c>
      <c r="BQ64" s="56">
        <v>0</v>
      </c>
      <c r="BR64" s="56">
        <v>0</v>
      </c>
      <c r="BS64" s="56">
        <v>0</v>
      </c>
      <c r="BT64" s="56">
        <v>0</v>
      </c>
      <c r="BU64" s="56">
        <v>0</v>
      </c>
      <c r="BV64" s="56">
        <v>0</v>
      </c>
      <c r="BW64" s="56">
        <v>0</v>
      </c>
      <c r="BX64" s="56">
        <v>0</v>
      </c>
      <c r="BY64" s="56">
        <v>0</v>
      </c>
      <c r="BZ64" s="56">
        <v>0</v>
      </c>
      <c r="CA64" s="56">
        <v>0</v>
      </c>
      <c r="CB64" s="56">
        <v>0</v>
      </c>
      <c r="CC64" s="57">
        <v>0</v>
      </c>
      <c r="CD64" s="57">
        <v>0</v>
      </c>
      <c r="CE64" s="57">
        <v>0</v>
      </c>
      <c r="CF64" s="57">
        <v>0</v>
      </c>
      <c r="CG64" s="57">
        <v>0</v>
      </c>
      <c r="CH64" s="57">
        <v>8.7363494539781594E-2</v>
      </c>
      <c r="CI64" s="57">
        <v>0</v>
      </c>
      <c r="CJ64" s="57">
        <v>0.42901716068642748</v>
      </c>
      <c r="CK64" s="57">
        <v>0</v>
      </c>
      <c r="CL64" s="57">
        <v>0</v>
      </c>
      <c r="CM64" s="57">
        <v>0</v>
      </c>
      <c r="CN64" s="57">
        <v>0</v>
      </c>
      <c r="CO64" s="57">
        <v>0.48361934477379093</v>
      </c>
      <c r="CP64" s="57">
        <v>0</v>
      </c>
      <c r="CQ64" s="57">
        <v>0</v>
      </c>
      <c r="CR64" s="58">
        <v>0</v>
      </c>
      <c r="CS64" s="58">
        <v>0</v>
      </c>
      <c r="CT64" s="58">
        <v>0</v>
      </c>
      <c r="CU64" s="58">
        <v>0</v>
      </c>
      <c r="CV64" s="58">
        <v>0</v>
      </c>
      <c r="CW64" s="58">
        <v>0</v>
      </c>
      <c r="CX64" s="58">
        <v>0</v>
      </c>
      <c r="CY64" s="58">
        <v>0</v>
      </c>
      <c r="CZ64" s="58">
        <v>0</v>
      </c>
      <c r="DA64" s="58">
        <v>0</v>
      </c>
      <c r="DB64" s="58">
        <v>0</v>
      </c>
      <c r="DC64" s="58">
        <v>0</v>
      </c>
      <c r="DD64" s="58">
        <v>0</v>
      </c>
      <c r="DE64" s="58">
        <v>0</v>
      </c>
      <c r="DF64" s="58">
        <v>0</v>
      </c>
      <c r="DG64" s="58">
        <v>0</v>
      </c>
      <c r="DH64" s="58">
        <v>0</v>
      </c>
      <c r="DI64" s="57">
        <v>0</v>
      </c>
      <c r="DJ64" s="57">
        <v>0.6521060842433698</v>
      </c>
      <c r="DK64" s="57">
        <v>0.19188767550702029</v>
      </c>
      <c r="DL64" s="57">
        <v>0</v>
      </c>
      <c r="DM64" s="57">
        <v>0</v>
      </c>
      <c r="DN64" s="57">
        <v>1.0920436817472699E-2</v>
      </c>
      <c r="DO64" s="57">
        <v>1.7160686427457099E-2</v>
      </c>
      <c r="DP64" s="57">
        <v>0</v>
      </c>
      <c r="DQ64" s="57">
        <v>4.6801872074882997E-3</v>
      </c>
      <c r="DR64" s="57">
        <v>0</v>
      </c>
      <c r="DS64" s="57">
        <v>0</v>
      </c>
      <c r="DT64" s="57">
        <v>0</v>
      </c>
      <c r="DU64" s="57">
        <v>0.12324492979719189</v>
      </c>
      <c r="DV64" s="57">
        <v>0</v>
      </c>
      <c r="DW64" s="57">
        <v>0</v>
      </c>
      <c r="DX64" s="57">
        <v>0</v>
      </c>
      <c r="DY64" s="57">
        <v>0</v>
      </c>
      <c r="DZ64" s="57">
        <v>0</v>
      </c>
      <c r="EA64" s="57">
        <v>0</v>
      </c>
      <c r="EB64" s="57">
        <v>0</v>
      </c>
      <c r="EC64" s="57">
        <v>0</v>
      </c>
      <c r="ED64" s="57">
        <v>0</v>
      </c>
      <c r="EE64" s="57">
        <v>0</v>
      </c>
      <c r="EF64" s="57">
        <v>0</v>
      </c>
      <c r="EG64" s="57">
        <v>0</v>
      </c>
      <c r="EH64" s="57">
        <v>0</v>
      </c>
      <c r="EI64" s="57">
        <v>652400</v>
      </c>
      <c r="EJ64" s="57">
        <v>2</v>
      </c>
      <c r="EK64" s="57">
        <v>2</v>
      </c>
      <c r="EL64" s="57">
        <v>135</v>
      </c>
      <c r="EM64" s="57">
        <v>21730.959999999999</v>
      </c>
      <c r="EN64" s="57">
        <v>12537.19</v>
      </c>
      <c r="EO64" s="57">
        <v>93</v>
      </c>
      <c r="EP64" s="57">
        <v>10</v>
      </c>
      <c r="EQ64" s="57">
        <v>38.5</v>
      </c>
      <c r="ER64" s="57">
        <v>0</v>
      </c>
      <c r="ES64" s="57">
        <v>0</v>
      </c>
      <c r="ET64" s="57">
        <v>47</v>
      </c>
      <c r="EU64" s="57">
        <v>3053.3541341653668</v>
      </c>
      <c r="EV64" s="57">
        <v>9.3603744149765994E-3</v>
      </c>
      <c r="EW64" s="57">
        <v>9.3603744149765994E-3</v>
      </c>
      <c r="EX64" s="57">
        <v>0.63182527301092051</v>
      </c>
      <c r="EY64" s="57">
        <v>101.70496099843994</v>
      </c>
      <c r="EZ64" s="57">
        <v>58.676396255850236</v>
      </c>
      <c r="FA64" s="57">
        <v>0.43525741029641185</v>
      </c>
      <c r="FB64" s="57">
        <v>4.6801872074882997E-2</v>
      </c>
      <c r="FC64" s="57">
        <v>0.18018720748829953</v>
      </c>
      <c r="FD64" s="57">
        <v>0</v>
      </c>
      <c r="FE64" s="57">
        <v>0</v>
      </c>
      <c r="FF64" s="57">
        <v>0.21996879875195008</v>
      </c>
      <c r="FG64" s="57">
        <v>0.57692757245883297</v>
      </c>
      <c r="FH64" s="57">
        <v>0.49336870026525198</v>
      </c>
      <c r="FI64" s="57">
        <v>5.3050397877984087E-2</v>
      </c>
      <c r="FJ64" s="57">
        <v>0.20424403183023873</v>
      </c>
      <c r="FK64" s="57">
        <v>0</v>
      </c>
      <c r="FL64" s="57">
        <v>0</v>
      </c>
      <c r="FM64" s="57">
        <v>0.24933687002652519</v>
      </c>
    </row>
    <row r="65" spans="1:169" ht="22.5" outlineLevel="1" x14ac:dyDescent="0.25">
      <c r="A65" s="44">
        <v>191142619</v>
      </c>
      <c r="B65" s="5" t="s">
        <v>65</v>
      </c>
      <c r="C65" s="59">
        <v>4219.2999059613558</v>
      </c>
      <c r="D65" s="81">
        <v>1051065.9125000001</v>
      </c>
      <c r="E65" s="41">
        <v>264.33333333333331</v>
      </c>
      <c r="F65" s="54">
        <v>172.33333333333334</v>
      </c>
      <c r="G65" s="54">
        <v>172.33333333333334</v>
      </c>
      <c r="H65" s="54">
        <v>16</v>
      </c>
      <c r="I65" s="54">
        <v>0</v>
      </c>
      <c r="J65" s="54">
        <v>0</v>
      </c>
      <c r="K65" s="54">
        <v>0</v>
      </c>
      <c r="L65" s="54">
        <v>90</v>
      </c>
      <c r="M65" s="54">
        <v>82.333333333333329</v>
      </c>
      <c r="N65" s="54">
        <v>0.91504424778761062</v>
      </c>
      <c r="O65" s="54">
        <v>0.91504424778761062</v>
      </c>
      <c r="P65" s="54">
        <v>5.3008240512054973E-2</v>
      </c>
      <c r="Q65" s="54">
        <v>0</v>
      </c>
      <c r="R65" s="54">
        <v>0</v>
      </c>
      <c r="S65" s="54">
        <v>0</v>
      </c>
      <c r="T65" s="54">
        <v>0</v>
      </c>
      <c r="U65" s="54">
        <v>0.47787610619469023</v>
      </c>
      <c r="V65" s="54">
        <v>0.43716814159292033</v>
      </c>
      <c r="W65" s="55">
        <v>0</v>
      </c>
      <c r="X65" s="55">
        <v>0</v>
      </c>
      <c r="Y65" s="55">
        <v>0</v>
      </c>
      <c r="Z65" s="55">
        <v>0</v>
      </c>
      <c r="AA65" s="56"/>
      <c r="AB65" s="56">
        <v>0</v>
      </c>
      <c r="AC65" s="56">
        <v>0</v>
      </c>
      <c r="AD65" s="56">
        <v>90</v>
      </c>
      <c r="AE65" s="56">
        <v>0</v>
      </c>
      <c r="AF65" s="56">
        <v>0</v>
      </c>
      <c r="AG65" s="56">
        <v>0</v>
      </c>
      <c r="AH65" s="56">
        <v>0</v>
      </c>
      <c r="AI65" s="56">
        <v>82.333333333333329</v>
      </c>
      <c r="AJ65" s="56">
        <v>0</v>
      </c>
      <c r="AK65" s="56">
        <v>0</v>
      </c>
      <c r="AL65" s="56">
        <v>0</v>
      </c>
      <c r="AM65" s="56">
        <v>0</v>
      </c>
      <c r="AN65" s="56">
        <v>0</v>
      </c>
      <c r="AO65" s="56">
        <v>0</v>
      </c>
      <c r="AP65" s="56">
        <v>0</v>
      </c>
      <c r="AQ65" s="56">
        <v>0</v>
      </c>
      <c r="AR65" s="56">
        <v>0</v>
      </c>
      <c r="AS65" s="56">
        <v>0</v>
      </c>
      <c r="AT65" s="56">
        <v>0</v>
      </c>
      <c r="AU65" s="56">
        <v>0</v>
      </c>
      <c r="AV65" s="56">
        <v>0</v>
      </c>
      <c r="AW65" s="56">
        <v>0</v>
      </c>
      <c r="AX65" s="56">
        <v>0</v>
      </c>
      <c r="AY65" s="56">
        <v>0</v>
      </c>
      <c r="AZ65" s="56">
        <v>16</v>
      </c>
      <c r="BA65" s="56">
        <v>0</v>
      </c>
      <c r="BB65" s="56">
        <v>0</v>
      </c>
      <c r="BC65" s="56">
        <v>0</v>
      </c>
      <c r="BD65" s="56">
        <v>37.333333333333336</v>
      </c>
      <c r="BE65" s="56">
        <v>0</v>
      </c>
      <c r="BF65" s="56">
        <v>0</v>
      </c>
      <c r="BG65" s="56">
        <v>58.666666666666664</v>
      </c>
      <c r="BH65" s="56">
        <v>20.333333333333332</v>
      </c>
      <c r="BI65" s="56">
        <v>38</v>
      </c>
      <c r="BJ65" s="56">
        <v>4</v>
      </c>
      <c r="BK65" s="56">
        <v>0</v>
      </c>
      <c r="BL65" s="56">
        <v>2</v>
      </c>
      <c r="BM65" s="56">
        <v>0</v>
      </c>
      <c r="BN65" s="56">
        <v>0</v>
      </c>
      <c r="BO65" s="56">
        <v>12</v>
      </c>
      <c r="BP65" s="56">
        <v>0</v>
      </c>
      <c r="BQ65" s="56">
        <v>0</v>
      </c>
      <c r="BR65" s="56">
        <v>0</v>
      </c>
      <c r="BS65" s="56">
        <v>0</v>
      </c>
      <c r="BT65" s="56">
        <v>0</v>
      </c>
      <c r="BU65" s="56">
        <v>8.6666666666666661</v>
      </c>
      <c r="BV65" s="56">
        <v>0</v>
      </c>
      <c r="BW65" s="56">
        <v>4</v>
      </c>
      <c r="BX65" s="56">
        <v>0</v>
      </c>
      <c r="BY65" s="56">
        <v>3.3333333333333335</v>
      </c>
      <c r="BZ65" s="56">
        <v>0</v>
      </c>
      <c r="CA65" s="56">
        <v>0</v>
      </c>
      <c r="CB65" s="56">
        <v>0</v>
      </c>
      <c r="CC65" s="57">
        <v>0</v>
      </c>
      <c r="CD65" s="57">
        <v>0</v>
      </c>
      <c r="CE65" s="57">
        <v>0</v>
      </c>
      <c r="CF65" s="57">
        <v>0</v>
      </c>
      <c r="CG65" s="57">
        <v>0</v>
      </c>
      <c r="CH65" s="57">
        <v>0</v>
      </c>
      <c r="CI65" s="57">
        <v>0</v>
      </c>
      <c r="CJ65" s="57">
        <v>0.47787610619469023</v>
      </c>
      <c r="CK65" s="57">
        <v>0</v>
      </c>
      <c r="CL65" s="57">
        <v>0</v>
      </c>
      <c r="CM65" s="57">
        <v>0</v>
      </c>
      <c r="CN65" s="57">
        <v>0</v>
      </c>
      <c r="CO65" s="57">
        <v>0.43716814159292033</v>
      </c>
      <c r="CP65" s="57">
        <v>0</v>
      </c>
      <c r="CQ65" s="57">
        <v>0</v>
      </c>
      <c r="CR65" s="58">
        <v>0</v>
      </c>
      <c r="CS65" s="58">
        <v>0</v>
      </c>
      <c r="CT65" s="58">
        <v>0</v>
      </c>
      <c r="CU65" s="58">
        <v>0</v>
      </c>
      <c r="CV65" s="58">
        <v>0</v>
      </c>
      <c r="CW65" s="58">
        <v>0</v>
      </c>
      <c r="CX65" s="58">
        <v>0</v>
      </c>
      <c r="CY65" s="58">
        <v>0</v>
      </c>
      <c r="CZ65" s="58">
        <v>0</v>
      </c>
      <c r="DA65" s="58">
        <v>0</v>
      </c>
      <c r="DB65" s="58">
        <v>0</v>
      </c>
      <c r="DC65" s="58">
        <v>0</v>
      </c>
      <c r="DD65" s="58">
        <v>0</v>
      </c>
      <c r="DE65" s="58">
        <v>0</v>
      </c>
      <c r="DF65" s="58">
        <v>8.4955752212389379E-2</v>
      </c>
      <c r="DG65" s="58">
        <v>0</v>
      </c>
      <c r="DH65" s="58">
        <v>0</v>
      </c>
      <c r="DI65" s="57">
        <v>0</v>
      </c>
      <c r="DJ65" s="57">
        <v>0.19823008849557522</v>
      </c>
      <c r="DK65" s="57">
        <v>0</v>
      </c>
      <c r="DL65" s="57">
        <v>0</v>
      </c>
      <c r="DM65" s="57">
        <v>0.31150442477876106</v>
      </c>
      <c r="DN65" s="57">
        <v>0.10796460176991149</v>
      </c>
      <c r="DO65" s="57">
        <v>0.20176991150442478</v>
      </c>
      <c r="DP65" s="57">
        <v>2.1238938053097345E-2</v>
      </c>
      <c r="DQ65" s="57">
        <v>0</v>
      </c>
      <c r="DR65" s="57">
        <v>1.0619469026548672E-2</v>
      </c>
      <c r="DS65" s="57">
        <v>0</v>
      </c>
      <c r="DT65" s="57">
        <v>0</v>
      </c>
      <c r="DU65" s="57">
        <v>6.3716814159292035E-2</v>
      </c>
      <c r="DV65" s="57">
        <v>0</v>
      </c>
      <c r="DW65" s="57">
        <v>0</v>
      </c>
      <c r="DX65" s="57">
        <v>0</v>
      </c>
      <c r="DY65" s="57">
        <v>0</v>
      </c>
      <c r="DZ65" s="57">
        <v>0</v>
      </c>
      <c r="EA65" s="57">
        <v>4.601769911504424E-2</v>
      </c>
      <c r="EB65" s="57">
        <v>0</v>
      </c>
      <c r="EC65" s="57">
        <v>2.1238938053097345E-2</v>
      </c>
      <c r="ED65" s="57">
        <v>0</v>
      </c>
      <c r="EE65" s="57">
        <v>1.7699115044247787E-2</v>
      </c>
      <c r="EF65" s="57">
        <v>0</v>
      </c>
      <c r="EG65" s="57">
        <v>0</v>
      </c>
      <c r="EH65" s="57">
        <v>0</v>
      </c>
      <c r="EI65" s="57">
        <v>40000</v>
      </c>
      <c r="EJ65" s="57">
        <v>1</v>
      </c>
      <c r="EK65" s="57">
        <v>1</v>
      </c>
      <c r="EL65" s="57">
        <v>300</v>
      </c>
      <c r="EM65" s="57">
        <v>15381.02</v>
      </c>
      <c r="EN65" s="57">
        <v>7551.34</v>
      </c>
      <c r="EO65" s="57">
        <v>20</v>
      </c>
      <c r="EP65" s="57">
        <v>1</v>
      </c>
      <c r="EQ65" s="57">
        <v>4</v>
      </c>
      <c r="ER65" s="57">
        <v>0</v>
      </c>
      <c r="ES65" s="57">
        <v>0</v>
      </c>
      <c r="ET65" s="57">
        <v>17</v>
      </c>
      <c r="EU65" s="57">
        <v>212.38938053097345</v>
      </c>
      <c r="EV65" s="57">
        <v>5.3097345132743362E-3</v>
      </c>
      <c r="EW65" s="57">
        <v>5.3097345132743362E-3</v>
      </c>
      <c r="EX65" s="57">
        <v>1.5929203539823007</v>
      </c>
      <c r="EY65" s="57">
        <v>81.669132743362823</v>
      </c>
      <c r="EZ65" s="57">
        <v>40.095610619469028</v>
      </c>
      <c r="FA65" s="57">
        <v>0.10619469026548672</v>
      </c>
      <c r="FB65" s="57">
        <v>5.3097345132743362E-3</v>
      </c>
      <c r="FC65" s="57">
        <v>2.1238938053097345E-2</v>
      </c>
      <c r="FD65" s="57">
        <v>0</v>
      </c>
      <c r="FE65" s="57">
        <v>0</v>
      </c>
      <c r="FF65" s="57">
        <v>9.0265486725663716E-2</v>
      </c>
      <c r="FG65" s="57">
        <v>0.49095183544394322</v>
      </c>
      <c r="FH65" s="57">
        <v>0.47619047619047616</v>
      </c>
      <c r="FI65" s="57">
        <v>2.3809523809523808E-2</v>
      </c>
      <c r="FJ65" s="57">
        <v>9.5238095238095233E-2</v>
      </c>
      <c r="FK65" s="57">
        <v>0</v>
      </c>
      <c r="FL65" s="57">
        <v>0</v>
      </c>
      <c r="FM65" s="57">
        <v>0.40476190476190477</v>
      </c>
    </row>
    <row r="66" spans="1:169" ht="33.75" outlineLevel="1" x14ac:dyDescent="0.25">
      <c r="A66" s="44">
        <v>190977915</v>
      </c>
      <c r="B66" s="5" t="s">
        <v>66</v>
      </c>
      <c r="C66" s="59">
        <v>3125.4548129167924</v>
      </c>
      <c r="D66" s="81">
        <v>1784540.675</v>
      </c>
      <c r="E66" s="41">
        <v>581.5</v>
      </c>
      <c r="F66" s="54">
        <v>384.66666666666669</v>
      </c>
      <c r="G66" s="54">
        <v>384.66666666666669</v>
      </c>
      <c r="H66" s="54">
        <v>129.33333333333334</v>
      </c>
      <c r="I66" s="54">
        <v>0</v>
      </c>
      <c r="J66" s="54">
        <v>0</v>
      </c>
      <c r="K66" s="54">
        <v>0</v>
      </c>
      <c r="L66" s="54">
        <v>226.66666666666666</v>
      </c>
      <c r="M66" s="54">
        <v>158</v>
      </c>
      <c r="N66" s="54">
        <v>0.74837872892347601</v>
      </c>
      <c r="O66" s="54">
        <v>0.74837872892347601</v>
      </c>
      <c r="P66" s="54">
        <v>0.21625658077227145</v>
      </c>
      <c r="Q66" s="54">
        <v>0</v>
      </c>
      <c r="R66" s="54">
        <v>0</v>
      </c>
      <c r="S66" s="54">
        <v>0</v>
      </c>
      <c r="T66" s="54">
        <v>0</v>
      </c>
      <c r="U66" s="54">
        <v>0.44098573281452658</v>
      </c>
      <c r="V66" s="54">
        <v>0.30739299610894943</v>
      </c>
      <c r="W66" s="55">
        <v>0</v>
      </c>
      <c r="X66" s="55">
        <v>0</v>
      </c>
      <c r="Y66" s="55">
        <v>0</v>
      </c>
      <c r="Z66" s="55">
        <v>0</v>
      </c>
      <c r="AA66" s="56"/>
      <c r="AB66" s="56">
        <v>71.666666666666671</v>
      </c>
      <c r="AC66" s="56">
        <v>2.6666666666666665</v>
      </c>
      <c r="AD66" s="56">
        <v>152.33333333333334</v>
      </c>
      <c r="AE66" s="56">
        <v>0</v>
      </c>
      <c r="AF66" s="56">
        <v>0</v>
      </c>
      <c r="AG66" s="56">
        <v>0</v>
      </c>
      <c r="AH66" s="56">
        <v>0</v>
      </c>
      <c r="AI66" s="56">
        <v>158</v>
      </c>
      <c r="AJ66" s="56">
        <v>0</v>
      </c>
      <c r="AK66" s="56">
        <v>0</v>
      </c>
      <c r="AL66" s="56">
        <v>4</v>
      </c>
      <c r="AM66" s="56">
        <v>17.333333333333332</v>
      </c>
      <c r="AN66" s="56">
        <v>19.333333333333332</v>
      </c>
      <c r="AO66" s="56">
        <v>0</v>
      </c>
      <c r="AP66" s="56">
        <v>0</v>
      </c>
      <c r="AQ66" s="56">
        <v>0</v>
      </c>
      <c r="AR66" s="56">
        <v>8</v>
      </c>
      <c r="AS66" s="56">
        <v>0</v>
      </c>
      <c r="AT66" s="56">
        <v>48</v>
      </c>
      <c r="AU66" s="56">
        <v>0.66666666666666663</v>
      </c>
      <c r="AV66" s="56">
        <v>0</v>
      </c>
      <c r="AW66" s="56">
        <v>0</v>
      </c>
      <c r="AX66" s="56">
        <v>0</v>
      </c>
      <c r="AY66" s="56">
        <v>0</v>
      </c>
      <c r="AZ66" s="56">
        <v>25.333333333333332</v>
      </c>
      <c r="BA66" s="56">
        <v>8.6666666666666661</v>
      </c>
      <c r="BB66" s="56">
        <v>0</v>
      </c>
      <c r="BC66" s="56">
        <v>0</v>
      </c>
      <c r="BD66" s="56">
        <v>60.666666666666664</v>
      </c>
      <c r="BE66" s="56">
        <v>49.666666666666664</v>
      </c>
      <c r="BF66" s="56">
        <v>0</v>
      </c>
      <c r="BG66" s="56">
        <v>136.66666666666666</v>
      </c>
      <c r="BH66" s="56">
        <v>60.666666666666664</v>
      </c>
      <c r="BI66" s="56">
        <v>41.333333333333336</v>
      </c>
      <c r="BJ66" s="56">
        <v>9.3333333333333339</v>
      </c>
      <c r="BK66" s="56">
        <v>0</v>
      </c>
      <c r="BL66" s="56">
        <v>0</v>
      </c>
      <c r="BM66" s="56">
        <v>0</v>
      </c>
      <c r="BN66" s="56">
        <v>0</v>
      </c>
      <c r="BO66" s="56">
        <v>26.333333333333332</v>
      </c>
      <c r="BP66" s="56">
        <v>0</v>
      </c>
      <c r="BQ66" s="56">
        <v>11.666666666666666</v>
      </c>
      <c r="BR66" s="56">
        <v>7.333333333333333</v>
      </c>
      <c r="BS66" s="56">
        <v>0</v>
      </c>
      <c r="BT66" s="56">
        <v>15.333333333333334</v>
      </c>
      <c r="BU66" s="56">
        <v>71</v>
      </c>
      <c r="BV66" s="56">
        <v>0</v>
      </c>
      <c r="BW66" s="56">
        <v>21.333333333333332</v>
      </c>
      <c r="BX66" s="56">
        <v>0</v>
      </c>
      <c r="BY66" s="56">
        <v>0</v>
      </c>
      <c r="BZ66" s="56">
        <v>0</v>
      </c>
      <c r="CA66" s="56">
        <v>0</v>
      </c>
      <c r="CB66" s="56">
        <v>2.6666666666666665</v>
      </c>
      <c r="CC66" s="57">
        <v>0</v>
      </c>
      <c r="CD66" s="57">
        <v>0</v>
      </c>
      <c r="CE66" s="57">
        <v>0</v>
      </c>
      <c r="CF66" s="57">
        <v>0</v>
      </c>
      <c r="CG66" s="57">
        <v>0</v>
      </c>
      <c r="CH66" s="57">
        <v>0.13942931258106356</v>
      </c>
      <c r="CI66" s="57">
        <v>5.1880674448767832E-3</v>
      </c>
      <c r="CJ66" s="57">
        <v>0.29636835278858625</v>
      </c>
      <c r="CK66" s="57">
        <v>0</v>
      </c>
      <c r="CL66" s="57">
        <v>0</v>
      </c>
      <c r="CM66" s="57">
        <v>0</v>
      </c>
      <c r="CN66" s="57">
        <v>0</v>
      </c>
      <c r="CO66" s="57">
        <v>0.30739299610894943</v>
      </c>
      <c r="CP66" s="57">
        <v>0</v>
      </c>
      <c r="CQ66" s="57">
        <v>0</v>
      </c>
      <c r="CR66" s="58">
        <v>7.7821011673151752E-3</v>
      </c>
      <c r="CS66" s="58">
        <v>3.372243839169909E-2</v>
      </c>
      <c r="CT66" s="58">
        <v>3.7613488975356678E-2</v>
      </c>
      <c r="CU66" s="58">
        <v>0</v>
      </c>
      <c r="CV66" s="58">
        <v>0</v>
      </c>
      <c r="CW66" s="58">
        <v>0</v>
      </c>
      <c r="CX66" s="58">
        <v>1.556420233463035E-2</v>
      </c>
      <c r="CY66" s="58">
        <v>0</v>
      </c>
      <c r="CZ66" s="58">
        <v>9.3385214007782102E-2</v>
      </c>
      <c r="DA66" s="58">
        <v>1.2970168612191958E-3</v>
      </c>
      <c r="DB66" s="58">
        <v>0</v>
      </c>
      <c r="DC66" s="58">
        <v>0</v>
      </c>
      <c r="DD66" s="58">
        <v>0</v>
      </c>
      <c r="DE66" s="58">
        <v>0</v>
      </c>
      <c r="DF66" s="58">
        <v>4.9286640726329441E-2</v>
      </c>
      <c r="DG66" s="58">
        <v>1.6861219195849545E-2</v>
      </c>
      <c r="DH66" s="58">
        <v>0</v>
      </c>
      <c r="DI66" s="57">
        <v>0</v>
      </c>
      <c r="DJ66" s="57">
        <v>0.11802853437094682</v>
      </c>
      <c r="DK66" s="57">
        <v>9.6627756160830081E-2</v>
      </c>
      <c r="DL66" s="57">
        <v>0</v>
      </c>
      <c r="DM66" s="57">
        <v>0.26588845654993515</v>
      </c>
      <c r="DN66" s="57">
        <v>0.11802853437094682</v>
      </c>
      <c r="DO66" s="57">
        <v>8.0415045395590148E-2</v>
      </c>
      <c r="DP66" s="57">
        <v>1.8158236057068743E-2</v>
      </c>
      <c r="DQ66" s="57">
        <v>0</v>
      </c>
      <c r="DR66" s="57">
        <v>0</v>
      </c>
      <c r="DS66" s="57">
        <v>0</v>
      </c>
      <c r="DT66" s="57">
        <v>0</v>
      </c>
      <c r="DU66" s="57">
        <v>5.1232166018158234E-2</v>
      </c>
      <c r="DV66" s="57">
        <v>0</v>
      </c>
      <c r="DW66" s="57">
        <v>2.2697795071335927E-2</v>
      </c>
      <c r="DX66" s="57">
        <v>1.4267185473411154E-2</v>
      </c>
      <c r="DY66" s="57">
        <v>0</v>
      </c>
      <c r="DZ66" s="57">
        <v>2.9831387808041506E-2</v>
      </c>
      <c r="EA66" s="57">
        <v>0.13813229571984437</v>
      </c>
      <c r="EB66" s="57">
        <v>0</v>
      </c>
      <c r="EC66" s="57">
        <v>4.1504539559014265E-2</v>
      </c>
      <c r="ED66" s="57">
        <v>0</v>
      </c>
      <c r="EE66" s="57">
        <v>0</v>
      </c>
      <c r="EF66" s="57">
        <v>0</v>
      </c>
      <c r="EG66" s="57">
        <v>0</v>
      </c>
      <c r="EH66" s="57">
        <v>5.1880674448767832E-3</v>
      </c>
      <c r="EI66" s="57">
        <v>573364</v>
      </c>
      <c r="EJ66" s="57">
        <v>1</v>
      </c>
      <c r="EK66" s="57">
        <v>1</v>
      </c>
      <c r="EL66" s="57">
        <v>140</v>
      </c>
      <c r="EM66" s="57">
        <v>13169.54</v>
      </c>
      <c r="EN66" s="57">
        <v>3783.41</v>
      </c>
      <c r="EO66" s="57">
        <v>52</v>
      </c>
      <c r="EP66" s="57">
        <v>3</v>
      </c>
      <c r="EQ66" s="57">
        <v>14.75</v>
      </c>
      <c r="ER66" s="57">
        <v>0.25</v>
      </c>
      <c r="ES66" s="57">
        <v>0</v>
      </c>
      <c r="ET66" s="57">
        <v>29.35</v>
      </c>
      <c r="EU66" s="57">
        <v>1115.4941634241245</v>
      </c>
      <c r="EV66" s="57">
        <v>1.9455252918287938E-3</v>
      </c>
      <c r="EW66" s="57">
        <v>1.9455252918287938E-3</v>
      </c>
      <c r="EX66" s="57">
        <v>0.2723735408560311</v>
      </c>
      <c r="EY66" s="57">
        <v>25.621673151750976</v>
      </c>
      <c r="EZ66" s="57">
        <v>7.360719844357976</v>
      </c>
      <c r="FA66" s="57">
        <v>0.10116731517509728</v>
      </c>
      <c r="FB66" s="57">
        <v>5.8365758754863814E-3</v>
      </c>
      <c r="FC66" s="57">
        <v>2.8696498054474707E-2</v>
      </c>
      <c r="FD66" s="57">
        <v>4.8638132295719845E-4</v>
      </c>
      <c r="FE66" s="57">
        <v>0</v>
      </c>
      <c r="FF66" s="57">
        <v>5.7101167315175103E-2</v>
      </c>
      <c r="FG66" s="57">
        <v>0.28728490137089069</v>
      </c>
      <c r="FH66" s="57">
        <v>0.52340211373930556</v>
      </c>
      <c r="FI66" s="57">
        <v>3.0196275792652241E-2</v>
      </c>
      <c r="FJ66" s="57">
        <v>0.14846502264720685</v>
      </c>
      <c r="FK66" s="57">
        <v>2.5163563160543532E-3</v>
      </c>
      <c r="FL66" s="57">
        <v>0</v>
      </c>
      <c r="FM66" s="57">
        <v>0.29542023150478108</v>
      </c>
    </row>
    <row r="67" spans="1:169" ht="15.75" outlineLevel="1" thickBot="1" x14ac:dyDescent="0.3">
      <c r="A67" s="45">
        <v>190808954</v>
      </c>
      <c r="B67" s="5" t="s">
        <v>67</v>
      </c>
      <c r="C67" s="59">
        <v>2709.1292073624236</v>
      </c>
      <c r="D67" s="81">
        <v>1346878.1274999999</v>
      </c>
      <c r="E67" s="41">
        <v>519.25</v>
      </c>
      <c r="F67" s="54">
        <v>311.66666666666669</v>
      </c>
      <c r="G67" s="54">
        <v>311.66666666666669</v>
      </c>
      <c r="H67" s="54">
        <v>103.66666666666667</v>
      </c>
      <c r="I67" s="54">
        <v>0</v>
      </c>
      <c r="J67" s="54">
        <v>0</v>
      </c>
      <c r="K67" s="54">
        <v>50.333333333333336</v>
      </c>
      <c r="L67" s="54">
        <v>142</v>
      </c>
      <c r="M67" s="54">
        <v>119.33333333333333</v>
      </c>
      <c r="N67" s="54">
        <v>0.7504012841091493</v>
      </c>
      <c r="O67" s="54">
        <v>0.7504012841091493</v>
      </c>
      <c r="P67" s="54">
        <v>0.17735405177457397</v>
      </c>
      <c r="Q67" s="54">
        <v>0</v>
      </c>
      <c r="R67" s="54">
        <v>0</v>
      </c>
      <c r="S67" s="54">
        <v>0</v>
      </c>
      <c r="T67" s="54">
        <v>0.12118780096308188</v>
      </c>
      <c r="U67" s="54">
        <v>0.3418940609951846</v>
      </c>
      <c r="V67" s="54">
        <v>0.28731942215088285</v>
      </c>
      <c r="W67" s="55">
        <v>31</v>
      </c>
      <c r="X67" s="55">
        <v>19.333333333333332</v>
      </c>
      <c r="Y67" s="55">
        <v>0</v>
      </c>
      <c r="Z67" s="55">
        <v>0</v>
      </c>
      <c r="AA67" s="56"/>
      <c r="AB67" s="56">
        <v>16.666666666666668</v>
      </c>
      <c r="AC67" s="56">
        <v>0</v>
      </c>
      <c r="AD67" s="56">
        <v>125.33333333333333</v>
      </c>
      <c r="AE67" s="56">
        <v>0</v>
      </c>
      <c r="AF67" s="56">
        <v>0</v>
      </c>
      <c r="AG67" s="56">
        <v>0</v>
      </c>
      <c r="AH67" s="56">
        <v>0</v>
      </c>
      <c r="AI67" s="56">
        <v>119.33333333333333</v>
      </c>
      <c r="AJ67" s="56">
        <v>0</v>
      </c>
      <c r="AK67" s="56">
        <v>0</v>
      </c>
      <c r="AL67" s="56">
        <v>0.66666666666666663</v>
      </c>
      <c r="AM67" s="56">
        <v>0</v>
      </c>
      <c r="AN67" s="56">
        <v>14.666666666666666</v>
      </c>
      <c r="AO67" s="56">
        <v>0</v>
      </c>
      <c r="AP67" s="56">
        <v>0</v>
      </c>
      <c r="AQ67" s="56">
        <v>0</v>
      </c>
      <c r="AR67" s="56">
        <v>1.3333333333333333</v>
      </c>
      <c r="AS67" s="56">
        <v>0</v>
      </c>
      <c r="AT67" s="56">
        <v>14.666666666666666</v>
      </c>
      <c r="AU67" s="56">
        <v>0</v>
      </c>
      <c r="AV67" s="56">
        <v>0</v>
      </c>
      <c r="AW67" s="56">
        <v>0</v>
      </c>
      <c r="AX67" s="56">
        <v>0</v>
      </c>
      <c r="AY67" s="56">
        <v>0</v>
      </c>
      <c r="AZ67" s="56">
        <v>32.666666666666664</v>
      </c>
      <c r="BA67" s="56">
        <v>5.666666666666667</v>
      </c>
      <c r="BB67" s="56">
        <v>0</v>
      </c>
      <c r="BC67" s="56">
        <v>0</v>
      </c>
      <c r="BD67" s="56">
        <v>90.333333333333329</v>
      </c>
      <c r="BE67" s="56">
        <v>4.666666666666667</v>
      </c>
      <c r="BF67" s="56">
        <v>44.666666666666664</v>
      </c>
      <c r="BG67" s="56">
        <v>29.333333333333332</v>
      </c>
      <c r="BH67" s="56">
        <v>33.333333333333336</v>
      </c>
      <c r="BI67" s="56">
        <v>92</v>
      </c>
      <c r="BJ67" s="56">
        <v>4.666666666666667</v>
      </c>
      <c r="BK67" s="56">
        <v>0</v>
      </c>
      <c r="BL67" s="56">
        <v>0</v>
      </c>
      <c r="BM67" s="56">
        <v>8.6666666666666661</v>
      </c>
      <c r="BN67" s="56">
        <v>0</v>
      </c>
      <c r="BO67" s="56">
        <v>4</v>
      </c>
      <c r="BP67" s="56">
        <v>0</v>
      </c>
      <c r="BQ67" s="56">
        <v>27.333333333333332</v>
      </c>
      <c r="BR67" s="56">
        <v>1.3333333333333333</v>
      </c>
      <c r="BS67" s="56">
        <v>25.666666666666668</v>
      </c>
      <c r="BT67" s="56">
        <v>0</v>
      </c>
      <c r="BU67" s="56">
        <v>2</v>
      </c>
      <c r="BV67" s="56">
        <v>0</v>
      </c>
      <c r="BW67" s="56">
        <v>0</v>
      </c>
      <c r="BX67" s="56">
        <v>9.6666666666666661</v>
      </c>
      <c r="BY67" s="56">
        <v>4</v>
      </c>
      <c r="BZ67" s="56">
        <v>0</v>
      </c>
      <c r="CA67" s="56">
        <v>0</v>
      </c>
      <c r="CB67" s="56">
        <v>33.666666666666664</v>
      </c>
      <c r="CC67" s="57">
        <v>7.463884430176565E-2</v>
      </c>
      <c r="CD67" s="57">
        <v>4.6548956661316213E-2</v>
      </c>
      <c r="CE67" s="57">
        <v>0</v>
      </c>
      <c r="CF67" s="57">
        <v>0</v>
      </c>
      <c r="CG67" s="57">
        <v>0</v>
      </c>
      <c r="CH67" s="57">
        <v>4.0128410914927776E-2</v>
      </c>
      <c r="CI67" s="57">
        <v>0</v>
      </c>
      <c r="CJ67" s="57">
        <v>0.3017656500802568</v>
      </c>
      <c r="CK67" s="57">
        <v>0</v>
      </c>
      <c r="CL67" s="57">
        <v>0</v>
      </c>
      <c r="CM67" s="57">
        <v>0</v>
      </c>
      <c r="CN67" s="57">
        <v>0</v>
      </c>
      <c r="CO67" s="57">
        <v>0.28731942215088285</v>
      </c>
      <c r="CP67" s="57">
        <v>0</v>
      </c>
      <c r="CQ67" s="57">
        <v>0</v>
      </c>
      <c r="CR67" s="58">
        <v>1.6051364365971107E-3</v>
      </c>
      <c r="CS67" s="58">
        <v>0</v>
      </c>
      <c r="CT67" s="58">
        <v>3.5313001605136438E-2</v>
      </c>
      <c r="CU67" s="58">
        <v>0</v>
      </c>
      <c r="CV67" s="58">
        <v>0</v>
      </c>
      <c r="CW67" s="58">
        <v>0</v>
      </c>
      <c r="CX67" s="58">
        <v>3.2102728731942215E-3</v>
      </c>
      <c r="CY67" s="58">
        <v>0</v>
      </c>
      <c r="CZ67" s="58">
        <v>3.5313001605136438E-2</v>
      </c>
      <c r="DA67" s="58">
        <v>0</v>
      </c>
      <c r="DB67" s="58">
        <v>0</v>
      </c>
      <c r="DC67" s="58">
        <v>0</v>
      </c>
      <c r="DD67" s="58">
        <v>0</v>
      </c>
      <c r="DE67" s="58">
        <v>0</v>
      </c>
      <c r="DF67" s="58">
        <v>7.8651685393258425E-2</v>
      </c>
      <c r="DG67" s="58">
        <v>1.3643659711075442E-2</v>
      </c>
      <c r="DH67" s="58">
        <v>0</v>
      </c>
      <c r="DI67" s="57">
        <v>0</v>
      </c>
      <c r="DJ67" s="57">
        <v>0.2174959871589085</v>
      </c>
      <c r="DK67" s="57">
        <v>1.1235955056179777E-2</v>
      </c>
      <c r="DL67" s="57">
        <v>0.10754414125200643</v>
      </c>
      <c r="DM67" s="57">
        <v>7.0626003210272875E-2</v>
      </c>
      <c r="DN67" s="57">
        <v>8.0256821829855551E-2</v>
      </c>
      <c r="DO67" s="57">
        <v>0.2215088282504013</v>
      </c>
      <c r="DP67" s="57">
        <v>1.1235955056179777E-2</v>
      </c>
      <c r="DQ67" s="57">
        <v>0</v>
      </c>
      <c r="DR67" s="57">
        <v>0</v>
      </c>
      <c r="DS67" s="57">
        <v>2.0866773675762441E-2</v>
      </c>
      <c r="DT67" s="57">
        <v>0</v>
      </c>
      <c r="DU67" s="57">
        <v>9.6308186195826657E-3</v>
      </c>
      <c r="DV67" s="57">
        <v>0</v>
      </c>
      <c r="DW67" s="57">
        <v>6.5810593900481537E-2</v>
      </c>
      <c r="DX67" s="57">
        <v>3.2102728731942215E-3</v>
      </c>
      <c r="DY67" s="57">
        <v>6.1797752808988769E-2</v>
      </c>
      <c r="DZ67" s="57">
        <v>0</v>
      </c>
      <c r="EA67" s="57">
        <v>4.8154093097913329E-3</v>
      </c>
      <c r="EB67" s="57">
        <v>0</v>
      </c>
      <c r="EC67" s="57">
        <v>0</v>
      </c>
      <c r="ED67" s="57">
        <v>2.3274478330658106E-2</v>
      </c>
      <c r="EE67" s="57">
        <v>9.6308186195826657E-3</v>
      </c>
      <c r="EF67" s="57">
        <v>0</v>
      </c>
      <c r="EG67" s="57">
        <v>0</v>
      </c>
      <c r="EH67" s="57">
        <v>8.1059390048154087E-2</v>
      </c>
      <c r="EI67" s="57">
        <v>63000</v>
      </c>
      <c r="EJ67" s="57">
        <v>2</v>
      </c>
      <c r="EK67" s="57">
        <v>1</v>
      </c>
      <c r="EL67" s="57">
        <v>240</v>
      </c>
      <c r="EM67" s="57">
        <v>15870.07</v>
      </c>
      <c r="EN67" s="57">
        <v>7447.27</v>
      </c>
      <c r="EO67" s="57">
        <v>39</v>
      </c>
      <c r="EP67" s="57">
        <v>4</v>
      </c>
      <c r="EQ67" s="57">
        <v>13.75</v>
      </c>
      <c r="ER67" s="57">
        <v>0</v>
      </c>
      <c r="ES67" s="57">
        <v>4</v>
      </c>
      <c r="ET67" s="57">
        <v>25</v>
      </c>
      <c r="EU67" s="57">
        <v>151.68539325842698</v>
      </c>
      <c r="EV67" s="57">
        <v>4.8154093097913329E-3</v>
      </c>
      <c r="EW67" s="57">
        <v>2.4077046548956664E-3</v>
      </c>
      <c r="EX67" s="57">
        <v>0.5778491171749599</v>
      </c>
      <c r="EY67" s="57">
        <v>38.210441412520062</v>
      </c>
      <c r="EZ67" s="57">
        <v>17.930826645264851</v>
      </c>
      <c r="FA67" s="57">
        <v>9.3900481540930988E-2</v>
      </c>
      <c r="FB67" s="57">
        <v>9.6308186195826657E-3</v>
      </c>
      <c r="FC67" s="57">
        <v>3.3105939004815413E-2</v>
      </c>
      <c r="FD67" s="57">
        <v>0</v>
      </c>
      <c r="FE67" s="57">
        <v>9.6308186195826657E-3</v>
      </c>
      <c r="FF67" s="57">
        <v>6.0192616372391657E-2</v>
      </c>
      <c r="FG67" s="57">
        <v>0.46926510091007795</v>
      </c>
      <c r="FH67" s="57">
        <v>0.45481049562682213</v>
      </c>
      <c r="FI67" s="57">
        <v>4.6647230320699708E-2</v>
      </c>
      <c r="FJ67" s="57">
        <v>0.16034985422740525</v>
      </c>
      <c r="FK67" s="57">
        <v>0</v>
      </c>
      <c r="FL67" s="57">
        <v>4.6647230320699708E-2</v>
      </c>
      <c r="FM67" s="57">
        <v>0.29154518950437319</v>
      </c>
    </row>
    <row r="68" spans="1:169" outlineLevel="1" x14ac:dyDescent="0.25">
      <c r="A68" s="17"/>
      <c r="B68" s="1"/>
      <c r="C68" s="10"/>
      <c r="D68" s="11"/>
      <c r="E68" s="11"/>
      <c r="F68" s="11"/>
      <c r="G68" s="11"/>
      <c r="H68" s="11"/>
      <c r="I68" s="11"/>
      <c r="J68" s="11"/>
      <c r="K68" s="11"/>
      <c r="L68" s="11"/>
      <c r="M68" s="11"/>
      <c r="N68" s="11"/>
      <c r="O68" s="11"/>
      <c r="P68" s="11"/>
      <c r="Q68" s="11"/>
      <c r="R68" s="11"/>
      <c r="T68" s="11"/>
      <c r="U68" s="11"/>
      <c r="V68" s="11"/>
      <c r="W68" s="11"/>
      <c r="X68" s="11"/>
      <c r="Y68" s="11"/>
      <c r="Z68" s="11"/>
    </row>
    <row r="69" spans="1:169" hidden="1" outlineLevel="2" x14ac:dyDescent="0.25">
      <c r="A69" s="17"/>
      <c r="B69" s="12"/>
      <c r="C69" s="10"/>
      <c r="D69" s="11"/>
      <c r="E69" s="11"/>
      <c r="F69" s="11"/>
      <c r="G69" s="11"/>
      <c r="H69" s="11"/>
      <c r="I69" s="11"/>
      <c r="J69" s="11"/>
      <c r="K69" s="11"/>
      <c r="L69" s="11"/>
      <c r="M69" s="11"/>
      <c r="N69" s="11"/>
      <c r="O69" s="11"/>
      <c r="P69" s="11"/>
      <c r="Q69" s="11"/>
      <c r="R69" s="11"/>
      <c r="S69">
        <v>0.24602955705413926</v>
      </c>
      <c r="T69" s="11"/>
      <c r="U69" s="11"/>
      <c r="V69" s="11"/>
      <c r="W69" s="11"/>
      <c r="X69" s="11"/>
      <c r="Y69" s="11"/>
      <c r="Z69" s="11"/>
    </row>
    <row r="70" spans="1:169" hidden="1" outlineLevel="2" x14ac:dyDescent="0.25">
      <c r="A70" s="17"/>
      <c r="C70" s="10"/>
      <c r="D70" s="11"/>
      <c r="E70" s="11"/>
      <c r="F70" s="11"/>
      <c r="G70" s="11"/>
      <c r="H70" s="11"/>
      <c r="I70" s="11"/>
      <c r="J70" s="11"/>
      <c r="K70" s="11"/>
      <c r="L70" s="11"/>
      <c r="M70" s="11"/>
      <c r="N70" s="11"/>
      <c r="O70" s="11"/>
      <c r="P70" s="11"/>
      <c r="Q70" s="11"/>
      <c r="R70" s="11"/>
      <c r="T70" s="11"/>
      <c r="U70" s="11"/>
      <c r="V70" s="11"/>
      <c r="W70" s="11"/>
      <c r="X70" s="11"/>
      <c r="Y70" s="11"/>
      <c r="Z70" s="11"/>
    </row>
    <row r="71" spans="1:169" hidden="1" outlineLevel="2" x14ac:dyDescent="0.25">
      <c r="A71" s="17"/>
      <c r="C71" s="10"/>
      <c r="D71" s="11"/>
      <c r="E71" s="11"/>
      <c r="F71" s="11"/>
      <c r="G71" s="11"/>
      <c r="H71" s="11"/>
      <c r="I71" s="11"/>
      <c r="J71" s="11"/>
      <c r="K71" s="11"/>
      <c r="L71" s="11"/>
      <c r="M71" s="11"/>
      <c r="N71" s="11"/>
      <c r="O71" s="11"/>
      <c r="P71" s="11"/>
      <c r="Q71" s="11"/>
      <c r="R71" s="11"/>
      <c r="T71" s="11"/>
      <c r="U71" s="11"/>
      <c r="V71" s="11"/>
      <c r="W71" s="11"/>
      <c r="X71" s="11"/>
      <c r="Y71" s="11"/>
      <c r="Z71" s="11"/>
    </row>
    <row r="72" spans="1:169" hidden="1" outlineLevel="2" x14ac:dyDescent="0.25">
      <c r="A72" s="17"/>
      <c r="C72" s="10"/>
      <c r="D72" s="11"/>
      <c r="E72" s="11"/>
      <c r="F72" s="11"/>
      <c r="G72" s="11"/>
      <c r="H72" s="11"/>
      <c r="I72" s="11"/>
      <c r="J72" s="11"/>
      <c r="K72" s="11"/>
      <c r="L72" s="11"/>
      <c r="M72" s="11"/>
      <c r="N72" s="11"/>
      <c r="O72" s="11"/>
      <c r="P72" s="11"/>
      <c r="Q72" s="11"/>
      <c r="R72" s="11"/>
      <c r="T72" s="11"/>
      <c r="U72" s="11"/>
      <c r="V72" s="11"/>
      <c r="W72" s="11"/>
      <c r="X72" s="11"/>
      <c r="Y72" s="11"/>
      <c r="Z72" s="11"/>
    </row>
    <row r="73" spans="1:169" hidden="1" outlineLevel="2" x14ac:dyDescent="0.25">
      <c r="A73" s="17"/>
      <c r="C73" s="10"/>
      <c r="D73" s="11"/>
      <c r="E73" s="11"/>
      <c r="F73" s="11"/>
      <c r="G73" s="11"/>
      <c r="H73" s="11"/>
      <c r="I73" s="11"/>
      <c r="J73" s="11"/>
      <c r="K73" s="11"/>
      <c r="L73" s="11"/>
      <c r="M73" s="11"/>
      <c r="N73" s="11"/>
      <c r="O73" s="11"/>
      <c r="P73" s="11"/>
      <c r="Q73" s="11"/>
      <c r="R73" s="11"/>
      <c r="T73" s="11"/>
      <c r="U73" s="11"/>
      <c r="V73" s="11"/>
      <c r="W73" s="11"/>
      <c r="X73" s="11"/>
      <c r="Y73" s="11"/>
      <c r="Z73" s="11"/>
    </row>
    <row r="74" spans="1:169" hidden="1" outlineLevel="2" x14ac:dyDescent="0.25">
      <c r="A74" s="17"/>
      <c r="C74" s="10"/>
      <c r="D74" s="11"/>
      <c r="E74" s="11"/>
      <c r="F74" s="11"/>
      <c r="G74" s="11"/>
      <c r="H74" s="11"/>
      <c r="I74" s="11"/>
      <c r="J74" s="11"/>
      <c r="K74" s="11"/>
      <c r="L74" s="11"/>
      <c r="M74" s="11"/>
      <c r="N74" s="11"/>
      <c r="O74" s="11"/>
      <c r="P74" s="11"/>
      <c r="Q74" s="11"/>
      <c r="R74" s="11"/>
      <c r="T74" s="11"/>
      <c r="U74" s="11"/>
      <c r="V74" s="11"/>
      <c r="W74" s="11"/>
      <c r="X74" s="11"/>
      <c r="Y74" s="11"/>
      <c r="Z74" s="11"/>
    </row>
    <row r="75" spans="1:169" hidden="1" outlineLevel="2" x14ac:dyDescent="0.25">
      <c r="A75" s="17"/>
      <c r="C75" s="10"/>
      <c r="D75" s="11"/>
      <c r="E75" s="11"/>
      <c r="F75" s="11"/>
      <c r="G75" s="11"/>
      <c r="H75" s="11"/>
      <c r="I75" s="11"/>
      <c r="J75" s="11"/>
      <c r="K75" s="11"/>
      <c r="L75" s="11"/>
      <c r="M75" s="11"/>
      <c r="N75" s="11"/>
      <c r="O75" s="11"/>
      <c r="P75" s="11"/>
      <c r="Q75" s="11"/>
      <c r="R75" s="11"/>
      <c r="T75" s="11"/>
      <c r="U75" s="11"/>
      <c r="V75" s="11"/>
      <c r="W75" s="11"/>
      <c r="X75" s="11"/>
      <c r="Y75" s="11"/>
      <c r="Z75" s="11"/>
    </row>
    <row r="76" spans="1:169" hidden="1" outlineLevel="2" x14ac:dyDescent="0.25">
      <c r="A76" s="17"/>
      <c r="C76" s="10"/>
      <c r="D76" s="11"/>
      <c r="E76" s="11"/>
      <c r="F76" s="11"/>
      <c r="G76" s="11"/>
      <c r="H76" s="11"/>
      <c r="I76" s="11"/>
      <c r="J76" s="11"/>
      <c r="K76" s="11"/>
      <c r="L76" s="11"/>
      <c r="M76" s="11"/>
      <c r="N76" s="11"/>
      <c r="O76" s="11"/>
      <c r="P76" s="11"/>
      <c r="Q76" s="11"/>
      <c r="R76" s="11"/>
      <c r="T76" s="11"/>
      <c r="U76" s="11"/>
      <c r="V76" s="11"/>
      <c r="W76" s="11"/>
      <c r="X76" s="11"/>
      <c r="Y76" s="11"/>
      <c r="Z76" s="11"/>
    </row>
    <row r="77" spans="1:169" hidden="1" outlineLevel="2" x14ac:dyDescent="0.25">
      <c r="A77" s="17"/>
      <c r="C77" s="10"/>
      <c r="D77" s="11"/>
      <c r="E77" s="11"/>
      <c r="F77" s="11"/>
      <c r="G77" s="11"/>
      <c r="H77" s="11"/>
      <c r="I77" s="11"/>
      <c r="J77" s="11"/>
      <c r="K77" s="11"/>
      <c r="L77" s="11"/>
      <c r="M77" s="11"/>
      <c r="N77" s="11"/>
      <c r="O77" s="11"/>
      <c r="P77" s="11"/>
      <c r="Q77" s="11"/>
      <c r="R77" s="11"/>
      <c r="T77" s="11"/>
      <c r="U77" s="11"/>
      <c r="V77" s="11"/>
      <c r="W77" s="11"/>
      <c r="X77" s="11"/>
      <c r="Y77" s="11"/>
      <c r="Z77" s="11"/>
    </row>
    <row r="78" spans="1:169" hidden="1" outlineLevel="2" x14ac:dyDescent="0.25">
      <c r="A78" s="17"/>
      <c r="C78" s="10"/>
      <c r="D78" s="11"/>
      <c r="E78" s="11"/>
      <c r="F78" s="11"/>
      <c r="G78" s="11"/>
      <c r="H78" s="11"/>
      <c r="I78" s="11"/>
      <c r="J78" s="11"/>
      <c r="K78" s="11"/>
      <c r="L78" s="11"/>
      <c r="M78" s="11"/>
      <c r="N78" s="11"/>
      <c r="O78" s="11"/>
      <c r="P78" s="11"/>
      <c r="Q78" s="11"/>
      <c r="R78" s="11"/>
      <c r="T78" s="11"/>
      <c r="U78" s="11"/>
      <c r="V78" s="11"/>
      <c r="W78" s="11"/>
      <c r="X78" s="11"/>
      <c r="Y78" s="11"/>
      <c r="Z78" s="11"/>
    </row>
    <row r="79" spans="1:169" hidden="1" outlineLevel="2" x14ac:dyDescent="0.25">
      <c r="A79" s="17"/>
      <c r="C79" s="10"/>
      <c r="D79" s="11"/>
      <c r="E79" s="11"/>
      <c r="F79" s="11"/>
      <c r="G79" s="11"/>
      <c r="H79" s="11"/>
      <c r="I79" s="11"/>
      <c r="J79" s="11"/>
      <c r="K79" s="11"/>
      <c r="L79" s="11"/>
      <c r="M79" s="11"/>
      <c r="N79" s="11"/>
      <c r="O79" s="11"/>
      <c r="P79" s="11"/>
      <c r="Q79" s="11"/>
      <c r="R79" s="11"/>
      <c r="T79" s="11"/>
      <c r="U79" s="11"/>
      <c r="V79" s="11"/>
      <c r="W79" s="11"/>
      <c r="X79" s="11"/>
      <c r="Y79" s="11"/>
      <c r="Z79" s="11"/>
    </row>
    <row r="80" spans="1:169" hidden="1" outlineLevel="2" x14ac:dyDescent="0.25">
      <c r="A80" s="17"/>
      <c r="C80" s="10"/>
      <c r="D80" s="11"/>
      <c r="E80" s="11"/>
      <c r="F80" s="11"/>
      <c r="G80" s="11"/>
      <c r="H80" s="11"/>
      <c r="I80" s="11"/>
      <c r="J80" s="11"/>
      <c r="K80" s="11"/>
      <c r="L80" s="11"/>
      <c r="M80" s="11"/>
      <c r="N80" s="11"/>
      <c r="O80" s="11"/>
      <c r="P80" s="11"/>
      <c r="Q80" s="11"/>
      <c r="R80" s="11"/>
      <c r="T80" s="11"/>
      <c r="U80" s="11"/>
      <c r="V80" s="11"/>
      <c r="W80" s="11"/>
      <c r="X80" s="11"/>
      <c r="Y80" s="11"/>
      <c r="Z80" s="11"/>
    </row>
    <row r="81" spans="1:26" hidden="1" outlineLevel="2" x14ac:dyDescent="0.25">
      <c r="A81" s="17"/>
      <c r="C81" s="10"/>
      <c r="D81" s="11"/>
      <c r="E81" s="11"/>
      <c r="F81" s="11"/>
      <c r="G81" s="11"/>
      <c r="H81" s="11"/>
      <c r="I81" s="11"/>
      <c r="J81" s="11"/>
      <c r="K81" s="11"/>
      <c r="L81" s="11"/>
      <c r="M81" s="11"/>
      <c r="N81" s="11"/>
      <c r="O81" s="11"/>
      <c r="P81" s="11"/>
      <c r="Q81" s="11"/>
      <c r="R81" s="11"/>
      <c r="T81" s="11"/>
      <c r="U81" s="11"/>
      <c r="V81" s="11"/>
      <c r="W81" s="11"/>
      <c r="X81" s="11"/>
      <c r="Y81" s="11"/>
      <c r="Z81" s="11"/>
    </row>
    <row r="82" spans="1:26" hidden="1" outlineLevel="2" x14ac:dyDescent="0.25">
      <c r="A82" s="17"/>
      <c r="C82" s="10"/>
      <c r="D82" s="11"/>
      <c r="E82" s="11"/>
      <c r="F82" s="11"/>
      <c r="G82" s="11"/>
      <c r="H82" s="11"/>
      <c r="I82" s="11"/>
      <c r="J82" s="11"/>
      <c r="K82" s="11"/>
      <c r="L82" s="11"/>
      <c r="M82" s="11"/>
      <c r="N82" s="11"/>
      <c r="O82" s="11"/>
      <c r="P82" s="11"/>
      <c r="Q82" s="11"/>
      <c r="R82" s="11"/>
      <c r="T82" s="11"/>
      <c r="U82" s="11"/>
      <c r="V82" s="11"/>
      <c r="W82" s="11"/>
      <c r="X82" s="11"/>
      <c r="Y82" s="11"/>
      <c r="Z82" s="11"/>
    </row>
    <row r="83" spans="1:26" hidden="1" outlineLevel="2" x14ac:dyDescent="0.25">
      <c r="A83" s="17"/>
      <c r="C83" s="10"/>
      <c r="D83" s="11"/>
      <c r="E83" s="11"/>
      <c r="F83" s="11"/>
      <c r="G83" s="11"/>
      <c r="H83" s="11"/>
      <c r="I83" s="11"/>
      <c r="J83" s="11"/>
      <c r="K83" s="11"/>
      <c r="L83" s="11"/>
      <c r="M83" s="11"/>
      <c r="N83" s="11"/>
      <c r="O83" s="11"/>
      <c r="P83" s="11"/>
      <c r="Q83" s="11"/>
      <c r="R83" s="11"/>
      <c r="T83" s="11"/>
      <c r="U83" s="11"/>
      <c r="V83" s="11"/>
      <c r="W83" s="11"/>
      <c r="X83" s="11"/>
      <c r="Y83" s="11"/>
      <c r="Z83" s="11"/>
    </row>
    <row r="84" spans="1:26" hidden="1" outlineLevel="2" x14ac:dyDescent="0.25">
      <c r="A84" s="17"/>
      <c r="C84" s="10"/>
      <c r="D84" s="11"/>
      <c r="E84" s="11"/>
      <c r="F84" s="11"/>
      <c r="G84" s="11"/>
      <c r="H84" s="11"/>
      <c r="I84" s="11"/>
      <c r="J84" s="11"/>
      <c r="K84" s="11"/>
      <c r="L84" s="11"/>
      <c r="M84" s="11"/>
      <c r="N84" s="11"/>
      <c r="O84" s="11"/>
      <c r="P84" s="11"/>
      <c r="Q84" s="11"/>
      <c r="R84" s="11"/>
      <c r="T84" s="11"/>
      <c r="U84" s="11"/>
      <c r="V84" s="11"/>
      <c r="W84" s="11"/>
      <c r="X84" s="11"/>
      <c r="Y84" s="11"/>
      <c r="Z84" s="11"/>
    </row>
    <row r="85" spans="1:26" hidden="1" outlineLevel="2" x14ac:dyDescent="0.25">
      <c r="A85" s="17"/>
      <c r="C85" s="10"/>
      <c r="D85" s="11"/>
      <c r="E85" s="11"/>
      <c r="F85" s="11"/>
      <c r="G85" s="11"/>
      <c r="H85" s="11"/>
      <c r="I85" s="11"/>
      <c r="J85" s="11"/>
      <c r="K85" s="11"/>
      <c r="L85" s="11"/>
      <c r="M85" s="11"/>
      <c r="N85" s="11"/>
      <c r="O85" s="11"/>
      <c r="P85" s="11"/>
      <c r="Q85" s="11"/>
      <c r="R85" s="11"/>
      <c r="T85" s="11"/>
      <c r="U85" s="11"/>
      <c r="V85" s="11"/>
      <c r="W85" s="11"/>
      <c r="X85" s="11"/>
      <c r="Y85" s="11"/>
      <c r="Z85" s="11"/>
    </row>
    <row r="86" spans="1:26" hidden="1" outlineLevel="2" x14ac:dyDescent="0.25">
      <c r="A86" s="17"/>
      <c r="C86" s="10"/>
      <c r="D86" s="11"/>
      <c r="E86" s="11"/>
      <c r="F86" s="11"/>
      <c r="G86" s="11"/>
      <c r="H86" s="11"/>
      <c r="I86" s="11"/>
      <c r="J86" s="11"/>
      <c r="K86" s="11"/>
      <c r="L86" s="11"/>
      <c r="M86" s="11"/>
      <c r="N86" s="11"/>
      <c r="O86" s="11"/>
      <c r="P86" s="11"/>
      <c r="Q86" s="11"/>
      <c r="R86" s="11"/>
      <c r="T86" s="11"/>
      <c r="U86" s="11"/>
      <c r="V86" s="11"/>
      <c r="W86" s="11"/>
      <c r="X86" s="11"/>
      <c r="Y86" s="11"/>
      <c r="Z86" s="11"/>
    </row>
    <row r="87" spans="1:26" hidden="1" outlineLevel="2" x14ac:dyDescent="0.25">
      <c r="A87" s="17"/>
      <c r="C87" s="10"/>
      <c r="D87" s="11"/>
      <c r="E87" s="11"/>
      <c r="F87" s="11"/>
      <c r="G87" s="11"/>
      <c r="H87" s="11"/>
      <c r="I87" s="11"/>
      <c r="J87" s="11"/>
      <c r="K87" s="11"/>
      <c r="L87" s="11"/>
      <c r="M87" s="11"/>
      <c r="N87" s="11"/>
      <c r="O87" s="11"/>
      <c r="P87" s="11"/>
      <c r="Q87" s="11"/>
      <c r="R87" s="11"/>
      <c r="T87" s="11"/>
      <c r="U87" s="11"/>
      <c r="V87" s="11"/>
      <c r="W87" s="11"/>
      <c r="X87" s="11"/>
      <c r="Y87" s="11"/>
      <c r="Z87" s="11"/>
    </row>
    <row r="88" spans="1:26" hidden="1" outlineLevel="2" x14ac:dyDescent="0.25">
      <c r="A88" s="17"/>
      <c r="C88" s="10"/>
      <c r="D88" s="11"/>
      <c r="E88" s="11"/>
      <c r="F88" s="11"/>
      <c r="G88" s="11"/>
      <c r="H88" s="11"/>
      <c r="I88" s="11"/>
      <c r="J88" s="11"/>
      <c r="K88" s="11"/>
      <c r="L88" s="11"/>
      <c r="M88" s="11"/>
      <c r="N88" s="11"/>
      <c r="O88" s="11"/>
      <c r="P88" s="11"/>
      <c r="Q88" s="11"/>
      <c r="R88" s="11"/>
      <c r="T88" s="11"/>
      <c r="U88" s="11"/>
      <c r="V88" s="11"/>
      <c r="W88" s="11"/>
      <c r="X88" s="11"/>
      <c r="Y88" s="11"/>
      <c r="Z88" s="11"/>
    </row>
    <row r="89" spans="1:26" hidden="1" outlineLevel="2" x14ac:dyDescent="0.25">
      <c r="A89" s="17"/>
      <c r="C89" s="10"/>
      <c r="D89" s="11"/>
      <c r="E89" s="11"/>
      <c r="F89" s="11"/>
      <c r="G89" s="11"/>
      <c r="H89" s="11"/>
      <c r="I89" s="11"/>
      <c r="J89" s="11"/>
      <c r="K89" s="11"/>
      <c r="L89" s="11"/>
      <c r="M89" s="11"/>
      <c r="N89" s="11"/>
      <c r="O89" s="11"/>
      <c r="P89" s="11"/>
      <c r="Q89" s="11"/>
      <c r="R89" s="11"/>
      <c r="T89" s="11"/>
      <c r="U89" s="11"/>
      <c r="V89" s="11"/>
      <c r="W89" s="11"/>
      <c r="X89" s="11"/>
      <c r="Y89" s="11"/>
      <c r="Z89" s="11"/>
    </row>
    <row r="90" spans="1:26" hidden="1" outlineLevel="2" x14ac:dyDescent="0.25">
      <c r="A90" s="17"/>
      <c r="C90" s="10"/>
      <c r="D90" s="11"/>
      <c r="E90" s="11"/>
      <c r="F90" s="11"/>
      <c r="G90" s="11"/>
      <c r="H90" s="11"/>
      <c r="I90" s="11"/>
      <c r="J90" s="11"/>
      <c r="K90" s="11"/>
      <c r="L90" s="11"/>
      <c r="M90" s="11"/>
      <c r="N90" s="11"/>
      <c r="O90" s="11"/>
      <c r="P90" s="11"/>
      <c r="Q90" s="11"/>
      <c r="R90" s="11"/>
      <c r="T90" s="11"/>
      <c r="U90" s="11"/>
      <c r="V90" s="11"/>
      <c r="W90" s="11"/>
      <c r="X90" s="11"/>
      <c r="Y90" s="11"/>
      <c r="Z90" s="11"/>
    </row>
    <row r="91" spans="1:26" hidden="1" outlineLevel="2" x14ac:dyDescent="0.25">
      <c r="A91" s="17"/>
      <c r="C91" s="10"/>
      <c r="D91" s="11"/>
      <c r="E91" s="11"/>
      <c r="F91" s="11"/>
      <c r="G91" s="11"/>
      <c r="H91" s="11"/>
      <c r="I91" s="11"/>
      <c r="J91" s="11"/>
      <c r="K91" s="11"/>
      <c r="L91" s="11"/>
      <c r="M91" s="11"/>
      <c r="N91" s="11"/>
      <c r="O91" s="11"/>
      <c r="P91" s="11"/>
      <c r="Q91" s="11"/>
      <c r="R91" s="11"/>
      <c r="T91" s="11"/>
      <c r="U91" s="11"/>
      <c r="V91" s="11"/>
      <c r="W91" s="11"/>
      <c r="X91" s="11"/>
      <c r="Y91" s="11"/>
      <c r="Z91" s="11"/>
    </row>
    <row r="92" spans="1:26" hidden="1" outlineLevel="2" x14ac:dyDescent="0.25">
      <c r="A92" s="17"/>
      <c r="C92" s="10"/>
      <c r="D92" s="11"/>
      <c r="E92" s="11"/>
      <c r="F92" s="11"/>
      <c r="G92" s="11"/>
      <c r="H92" s="11"/>
      <c r="I92" s="11"/>
      <c r="J92" s="11"/>
      <c r="K92" s="11"/>
      <c r="L92" s="11"/>
      <c r="M92" s="11"/>
      <c r="N92" s="11"/>
      <c r="O92" s="11"/>
      <c r="P92" s="11"/>
      <c r="Q92" s="11"/>
      <c r="R92" s="11"/>
      <c r="T92" s="11"/>
      <c r="U92" s="11"/>
      <c r="V92" s="11"/>
      <c r="W92" s="11"/>
      <c r="X92" s="11"/>
      <c r="Y92" s="11"/>
      <c r="Z92" s="11"/>
    </row>
    <row r="93" spans="1:26" hidden="1" outlineLevel="2" x14ac:dyDescent="0.25">
      <c r="A93" s="17"/>
      <c r="C93" s="10"/>
      <c r="D93" s="11"/>
      <c r="E93" s="11"/>
      <c r="F93" s="11"/>
      <c r="G93" s="11"/>
      <c r="H93" s="11"/>
      <c r="I93" s="11"/>
      <c r="J93" s="11"/>
      <c r="K93" s="11"/>
      <c r="L93" s="11"/>
      <c r="M93" s="11"/>
      <c r="N93" s="11"/>
      <c r="O93" s="11"/>
      <c r="P93" s="11"/>
      <c r="Q93" s="11"/>
      <c r="R93" s="11"/>
      <c r="T93" s="11"/>
      <c r="U93" s="11"/>
      <c r="V93" s="11"/>
      <c r="W93" s="11"/>
      <c r="X93" s="11"/>
      <c r="Y93" s="11"/>
      <c r="Z93" s="11"/>
    </row>
    <row r="94" spans="1:26" hidden="1" outlineLevel="2" x14ac:dyDescent="0.25">
      <c r="A94" s="17"/>
      <c r="C94" s="10"/>
      <c r="D94" s="11"/>
      <c r="E94" s="11"/>
      <c r="F94" s="11"/>
      <c r="G94" s="11"/>
      <c r="H94" s="11"/>
      <c r="I94" s="11"/>
      <c r="J94" s="11"/>
      <c r="K94" s="11"/>
      <c r="L94" s="11"/>
      <c r="M94" s="11"/>
      <c r="N94" s="11"/>
      <c r="O94" s="11"/>
      <c r="P94" s="11"/>
      <c r="Q94" s="11"/>
      <c r="R94" s="11"/>
      <c r="T94" s="11"/>
      <c r="U94" s="11"/>
      <c r="V94" s="11"/>
      <c r="W94" s="11"/>
      <c r="X94" s="11"/>
      <c r="Y94" s="11"/>
      <c r="Z94" s="11"/>
    </row>
    <row r="95" spans="1:26" hidden="1" outlineLevel="2" x14ac:dyDescent="0.25">
      <c r="A95" s="17"/>
      <c r="C95" s="10"/>
      <c r="D95" s="11"/>
      <c r="E95" s="11"/>
      <c r="F95" s="11"/>
      <c r="G95" s="11"/>
      <c r="H95" s="11"/>
      <c r="I95" s="11"/>
      <c r="J95" s="11"/>
      <c r="K95" s="11"/>
      <c r="L95" s="11"/>
      <c r="M95" s="11"/>
      <c r="N95" s="11"/>
      <c r="O95" s="11"/>
      <c r="P95" s="11"/>
      <c r="Q95" s="11"/>
      <c r="R95" s="11"/>
      <c r="T95" s="11"/>
      <c r="U95" s="11"/>
      <c r="V95" s="11"/>
      <c r="W95" s="11"/>
      <c r="X95" s="11"/>
      <c r="Y95" s="11"/>
      <c r="Z95" s="11"/>
    </row>
    <row r="96" spans="1:26" outlineLevel="1" collapsed="1" x14ac:dyDescent="0.25">
      <c r="A96" s="19"/>
    </row>
    <row r="97" spans="2:169" ht="33.75" x14ac:dyDescent="0.25">
      <c r="B97" s="20" t="s">
        <v>122</v>
      </c>
      <c r="C97" s="21">
        <f>IFERROR(CORREL($C$7:$C$67,C7:C67),0)</f>
        <v>1.0000000000000002</v>
      </c>
      <c r="D97" s="21">
        <f>IFERROR(CORREL($C$7:$C$67,D7:D67),0)</f>
        <v>-0.32926893270977975</v>
      </c>
      <c r="E97" s="21">
        <f t="shared" ref="E97:N97" si="0">IFERROR(CORREL($C$7:$C$67,E7:E67),0)</f>
        <v>-0.53640132658926043</v>
      </c>
      <c r="F97" s="21">
        <f t="shared" si="0"/>
        <v>-0.22848334983701252</v>
      </c>
      <c r="G97" s="21">
        <f t="shared" si="0"/>
        <v>-0.23885176638508498</v>
      </c>
      <c r="H97" s="21">
        <f t="shared" si="0"/>
        <v>-0.57205936274257652</v>
      </c>
      <c r="I97" s="21">
        <f t="shared" si="0"/>
        <v>4.1909550767045514E-2</v>
      </c>
      <c r="J97" s="21">
        <f t="shared" si="0"/>
        <v>6.580752340792099E-3</v>
      </c>
      <c r="K97" s="21">
        <f t="shared" si="0"/>
        <v>-0.18106804042449304</v>
      </c>
      <c r="L97" s="21">
        <f t="shared" si="0"/>
        <v>-0.12697221286446711</v>
      </c>
      <c r="M97" s="21">
        <f t="shared" si="0"/>
        <v>-0.22786375698258618</v>
      </c>
      <c r="N97" s="21">
        <f t="shared" si="0"/>
        <v>0.59436779920135041</v>
      </c>
      <c r="O97" s="21">
        <f>IFERROR(CORREL($C$7:$C$67,O7:O67),0)</f>
        <v>0.41027544435372498</v>
      </c>
      <c r="P97" s="21">
        <f t="shared" ref="P97:AI97" si="1">IFERROR(CORREL($C$7:$C$67,P7:P67),0)</f>
        <v>-0.57026059588263756</v>
      </c>
      <c r="Q97" s="21">
        <f t="shared" si="1"/>
        <v>0.2658343274137796</v>
      </c>
      <c r="R97" s="21">
        <f t="shared" si="1"/>
        <v>0.25421964944517689</v>
      </c>
      <c r="S97" s="21">
        <f>IFERROR(CORREL($C$7:$C$67,S7:S67),0)</f>
        <v>0.24602955705413926</v>
      </c>
      <c r="T97" s="21">
        <f t="shared" si="1"/>
        <v>8.9566599479111442E-2</v>
      </c>
      <c r="U97" s="21">
        <f t="shared" si="1"/>
        <v>0.49321113288834861</v>
      </c>
      <c r="V97" s="21">
        <f t="shared" si="1"/>
        <v>8.2836930495412367E-2</v>
      </c>
      <c r="W97" s="21">
        <f t="shared" si="1"/>
        <v>-0.25791097673679814</v>
      </c>
      <c r="X97" s="21">
        <f t="shared" si="1"/>
        <v>-7.8685214982274668E-2</v>
      </c>
      <c r="Y97" s="21">
        <f t="shared" si="1"/>
        <v>0.1017666652047149</v>
      </c>
      <c r="Z97" s="21">
        <f t="shared" si="1"/>
        <v>1.0265528662122507E-2</v>
      </c>
      <c r="AA97" s="21">
        <f t="shared" si="1"/>
        <v>0</v>
      </c>
      <c r="AB97" s="21">
        <f t="shared" si="1"/>
        <v>-3.4539005905714078E-2</v>
      </c>
      <c r="AC97" s="21">
        <f t="shared" si="1"/>
        <v>-9.5314361802886341E-2</v>
      </c>
      <c r="AD97" s="21">
        <f t="shared" si="1"/>
        <v>-0.13030495879128573</v>
      </c>
      <c r="AE97" s="21">
        <f t="shared" si="1"/>
        <v>0</v>
      </c>
      <c r="AF97" s="21">
        <f t="shared" si="1"/>
        <v>-0.1166562669150351</v>
      </c>
      <c r="AG97" s="21">
        <f t="shared" si="1"/>
        <v>0.12081906193610835</v>
      </c>
      <c r="AH97" s="21">
        <f t="shared" si="1"/>
        <v>2.1741377148797297E-2</v>
      </c>
      <c r="AI97" s="21">
        <f t="shared" si="1"/>
        <v>-0.22786375698258618</v>
      </c>
      <c r="AJ97" s="21">
        <f t="shared" ref="AJ97:BO97" si="2">IFERROR(CORREL($C$7:$C$67,AJ7:AJ67),0)</f>
        <v>0</v>
      </c>
      <c r="AK97" s="21">
        <f t="shared" si="2"/>
        <v>0</v>
      </c>
      <c r="AL97" s="21">
        <f t="shared" si="2"/>
        <v>-0.39683229017650257</v>
      </c>
      <c r="AM97" s="21">
        <f t="shared" si="2"/>
        <v>-0.3240042470252415</v>
      </c>
      <c r="AN97" s="21">
        <f t="shared" si="2"/>
        <v>-0.51298046850639734</v>
      </c>
      <c r="AO97" s="21">
        <f t="shared" si="2"/>
        <v>-0.24706841972189447</v>
      </c>
      <c r="AP97" s="21">
        <f t="shared" si="2"/>
        <v>-0.12348292191183058</v>
      </c>
      <c r="AQ97" s="21">
        <f t="shared" si="2"/>
        <v>0</v>
      </c>
      <c r="AR97" s="21">
        <f t="shared" si="2"/>
        <v>-0.48964918637584309</v>
      </c>
      <c r="AS97" s="21">
        <f t="shared" si="2"/>
        <v>-0.42552169883626134</v>
      </c>
      <c r="AT97" s="21">
        <f t="shared" si="2"/>
        <v>-0.32370467614058479</v>
      </c>
      <c r="AU97" s="21">
        <f t="shared" si="2"/>
        <v>-0.1829247201597099</v>
      </c>
      <c r="AV97" s="21">
        <f t="shared" si="2"/>
        <v>0</v>
      </c>
      <c r="AW97" s="21">
        <f t="shared" si="2"/>
        <v>-0.45265151584496471</v>
      </c>
      <c r="AX97" s="21">
        <f t="shared" si="2"/>
        <v>-0.21880215536618589</v>
      </c>
      <c r="AY97" s="21">
        <f t="shared" si="2"/>
        <v>0</v>
      </c>
      <c r="AZ97" s="21">
        <f t="shared" si="2"/>
        <v>-0.52704657641669839</v>
      </c>
      <c r="BA97" s="21">
        <f t="shared" si="2"/>
        <v>-0.41980374568954687</v>
      </c>
      <c r="BB97" s="21">
        <f t="shared" si="2"/>
        <v>-0.23902831064343802</v>
      </c>
      <c r="BC97" s="21">
        <f t="shared" si="2"/>
        <v>-0.21072762251120478</v>
      </c>
      <c r="BD97" s="21">
        <f t="shared" si="2"/>
        <v>-5.9203321346379928E-2</v>
      </c>
      <c r="BE97" s="21">
        <f t="shared" si="2"/>
        <v>-4.8157664379356695E-2</v>
      </c>
      <c r="BF97" s="21">
        <f t="shared" si="2"/>
        <v>-7.5265614440739023E-2</v>
      </c>
      <c r="BG97" s="21">
        <f t="shared" si="2"/>
        <v>-0.2833474015281966</v>
      </c>
      <c r="BH97" s="21">
        <f t="shared" si="2"/>
        <v>-0.1994723020951899</v>
      </c>
      <c r="BI97" s="21">
        <f t="shared" si="2"/>
        <v>-0.24360176361810532</v>
      </c>
      <c r="BJ97" s="21">
        <f t="shared" si="2"/>
        <v>-6.2026183858085351E-2</v>
      </c>
      <c r="BK97" s="21">
        <f t="shared" si="2"/>
        <v>-1.9900715162142306E-2</v>
      </c>
      <c r="BL97" s="21">
        <f t="shared" si="2"/>
        <v>6.1050150551079638E-2</v>
      </c>
      <c r="BM97" s="21">
        <f t="shared" si="2"/>
        <v>-4.7053557001041121E-2</v>
      </c>
      <c r="BN97" s="21">
        <f t="shared" si="2"/>
        <v>-8.0086952832801761E-2</v>
      </c>
      <c r="BO97" s="21">
        <f t="shared" si="2"/>
        <v>-0.14120208082228633</v>
      </c>
      <c r="BP97" s="21">
        <f t="shared" ref="BP97:CU97" si="3">IFERROR(CORREL($C$7:$C$67,BP7:BP67),0)</f>
        <v>-0.24355944202850913</v>
      </c>
      <c r="BQ97" s="21">
        <f t="shared" si="3"/>
        <v>-0.310687532965157</v>
      </c>
      <c r="BR97" s="21">
        <f t="shared" si="3"/>
        <v>-0.29669772136225508</v>
      </c>
      <c r="BS97" s="21">
        <f t="shared" si="3"/>
        <v>-0.10633270664908882</v>
      </c>
      <c r="BT97" s="21">
        <f t="shared" si="3"/>
        <v>-0.27783499304925269</v>
      </c>
      <c r="BU97" s="21">
        <f t="shared" si="3"/>
        <v>-0.3708862911120181</v>
      </c>
      <c r="BV97" s="21">
        <f t="shared" si="3"/>
        <v>-5.5494065093124642E-2</v>
      </c>
      <c r="BW97" s="21">
        <f t="shared" si="3"/>
        <v>-0.29727945633566982</v>
      </c>
      <c r="BX97" s="21">
        <f t="shared" si="3"/>
        <v>-0.28954109466539402</v>
      </c>
      <c r="BY97" s="21">
        <f t="shared" si="3"/>
        <v>-0.49209541248534888</v>
      </c>
      <c r="BZ97" s="21">
        <f t="shared" si="3"/>
        <v>0</v>
      </c>
      <c r="CA97" s="21">
        <f t="shared" si="3"/>
        <v>-0.26664457253202123</v>
      </c>
      <c r="CB97" s="21">
        <f t="shared" si="3"/>
        <v>-0.37426561026077199</v>
      </c>
      <c r="CC97" s="21">
        <f t="shared" si="3"/>
        <v>-0.24546941239527478</v>
      </c>
      <c r="CD97" s="21">
        <f t="shared" si="3"/>
        <v>-7.2192939422298749E-2</v>
      </c>
      <c r="CE97" s="21">
        <f t="shared" si="3"/>
        <v>0.27049963608590316</v>
      </c>
      <c r="CF97" s="21">
        <f t="shared" si="3"/>
        <v>0.24830682358062281</v>
      </c>
      <c r="CG97" s="21">
        <f t="shared" si="3"/>
        <v>0</v>
      </c>
      <c r="CH97" s="21">
        <f t="shared" si="3"/>
        <v>0.23437628306276898</v>
      </c>
      <c r="CI97" s="21">
        <f t="shared" si="3"/>
        <v>4.3546733776237329E-2</v>
      </c>
      <c r="CJ97" s="21">
        <f t="shared" si="3"/>
        <v>0.44344501343137038</v>
      </c>
      <c r="CK97" s="21">
        <f t="shared" si="3"/>
        <v>0</v>
      </c>
      <c r="CL97" s="21">
        <f t="shared" si="3"/>
        <v>-0.11665626691503499</v>
      </c>
      <c r="CM97" s="21">
        <f t="shared" si="3"/>
        <v>0.20183318283484064</v>
      </c>
      <c r="CN97" s="21">
        <f t="shared" si="3"/>
        <v>2.1741377148797338E-2</v>
      </c>
      <c r="CO97" s="21">
        <f t="shared" si="3"/>
        <v>8.2836930495412367E-2</v>
      </c>
      <c r="CP97" s="21">
        <f t="shared" si="3"/>
        <v>0</v>
      </c>
      <c r="CQ97" s="21">
        <f t="shared" si="3"/>
        <v>0</v>
      </c>
      <c r="CR97" s="51">
        <f t="shared" si="3"/>
        <v>-0.35226521088432194</v>
      </c>
      <c r="CS97" s="51">
        <f t="shared" si="3"/>
        <v>-0.1660956264722539</v>
      </c>
      <c r="CT97" s="51">
        <f t="shared" si="3"/>
        <v>-0.35665222237227107</v>
      </c>
      <c r="CU97" s="51">
        <f t="shared" si="3"/>
        <v>-0.24697615628769679</v>
      </c>
      <c r="CV97" s="51">
        <f t="shared" ref="CV97:EA97" si="4">IFERROR(CORREL($C$7:$C$67,CV7:CV67),0)</f>
        <v>1.6011199455637799E-2</v>
      </c>
      <c r="CW97" s="51">
        <f t="shared" si="4"/>
        <v>0</v>
      </c>
      <c r="CX97" s="51">
        <f t="shared" si="4"/>
        <v>-0.30082977013882267</v>
      </c>
      <c r="CY97" s="51">
        <f t="shared" si="4"/>
        <v>-0.44005015822697019</v>
      </c>
      <c r="CZ97" s="51">
        <f t="shared" si="4"/>
        <v>-0.210397345754432</v>
      </c>
      <c r="DA97" s="51">
        <f t="shared" si="4"/>
        <v>-5.5430193036392468E-2</v>
      </c>
      <c r="DB97" s="51">
        <f t="shared" si="4"/>
        <v>0</v>
      </c>
      <c r="DC97" s="51">
        <f t="shared" si="4"/>
        <v>-0.42498390255711815</v>
      </c>
      <c r="DD97" s="51">
        <f t="shared" si="4"/>
        <v>-0.22310982409645411</v>
      </c>
      <c r="DE97" s="51">
        <f t="shared" si="4"/>
        <v>0</v>
      </c>
      <c r="DF97" s="51">
        <f t="shared" si="4"/>
        <v>-0.21320269035362358</v>
      </c>
      <c r="DG97" s="51">
        <f t="shared" si="4"/>
        <v>-0.42146081916599626</v>
      </c>
      <c r="DH97" s="51">
        <f t="shared" si="4"/>
        <v>-8.0738360936536885E-2</v>
      </c>
      <c r="DI97" s="21">
        <f t="shared" si="4"/>
        <v>8.4754005647575736E-2</v>
      </c>
      <c r="DJ97" s="21">
        <f t="shared" si="4"/>
        <v>0.51836342174900141</v>
      </c>
      <c r="DK97" s="21">
        <f t="shared" si="4"/>
        <v>0.52115889343607302</v>
      </c>
      <c r="DL97" s="21">
        <f t="shared" si="4"/>
        <v>9.2740914225060672E-2</v>
      </c>
      <c r="DM97" s="21">
        <f t="shared" si="4"/>
        <v>-6.2035782460689278E-3</v>
      </c>
      <c r="DN97" s="21">
        <f t="shared" si="4"/>
        <v>5.6508658372688071E-2</v>
      </c>
      <c r="DO97" s="21">
        <f t="shared" si="4"/>
        <v>4.9780254261412984E-2</v>
      </c>
      <c r="DP97" s="21">
        <f t="shared" si="4"/>
        <v>6.7422809760919702E-2</v>
      </c>
      <c r="DQ97" s="21">
        <f t="shared" si="4"/>
        <v>0.23645909716943347</v>
      </c>
      <c r="DR97" s="21">
        <f t="shared" si="4"/>
        <v>0.21206898506072033</v>
      </c>
      <c r="DS97" s="21">
        <f t="shared" si="4"/>
        <v>4.8340326136742259E-2</v>
      </c>
      <c r="DT97" s="21">
        <f t="shared" si="4"/>
        <v>3.5795141816517266E-2</v>
      </c>
      <c r="DU97" s="21">
        <f t="shared" si="4"/>
        <v>0.18083691701263627</v>
      </c>
      <c r="DV97" s="21">
        <f t="shared" si="4"/>
        <v>-0.1323855908887949</v>
      </c>
      <c r="DW97" s="21">
        <f t="shared" si="4"/>
        <v>-0.18192899182803063</v>
      </c>
      <c r="DX97" s="21">
        <f t="shared" si="4"/>
        <v>-8.5297742656526676E-2</v>
      </c>
      <c r="DY97" s="21">
        <f t="shared" si="4"/>
        <v>2.0830249558932482E-2</v>
      </c>
      <c r="DZ97" s="21">
        <f t="shared" si="4"/>
        <v>-0.22268217562654427</v>
      </c>
      <c r="EA97" s="21">
        <f t="shared" si="4"/>
        <v>-0.2666903677885194</v>
      </c>
      <c r="EB97" s="21">
        <f t="shared" ref="EB97:FG97" si="5">IFERROR(CORREL($C$7:$C$67,EB7:EB67),0)</f>
        <v>-9.1581949400624269E-3</v>
      </c>
      <c r="EC97" s="21">
        <f t="shared" si="5"/>
        <v>-0.10206513689399084</v>
      </c>
      <c r="ED97" s="21">
        <f t="shared" si="5"/>
        <v>-0.1620333773128142</v>
      </c>
      <c r="EE97" s="21">
        <f t="shared" si="5"/>
        <v>-0.5162920736409029</v>
      </c>
      <c r="EF97" s="21">
        <f t="shared" si="5"/>
        <v>0</v>
      </c>
      <c r="EG97" s="21">
        <f t="shared" si="5"/>
        <v>-0.26715335898802639</v>
      </c>
      <c r="EH97" s="21">
        <f t="shared" si="5"/>
        <v>-0.3452469384182324</v>
      </c>
      <c r="EI97" s="21">
        <f t="shared" si="5"/>
        <v>-1.4851936791533972E-2</v>
      </c>
      <c r="EJ97" s="21">
        <f t="shared" si="5"/>
        <v>-3.7529528135457818E-2</v>
      </c>
      <c r="EK97" s="21">
        <f t="shared" si="5"/>
        <v>2.1715861678799388E-2</v>
      </c>
      <c r="EL97" s="21">
        <f t="shared" si="5"/>
        <v>0.11116281762877327</v>
      </c>
      <c r="EM97" s="21">
        <f t="shared" si="5"/>
        <v>8.7354156861717921E-2</v>
      </c>
      <c r="EN97" s="21">
        <f t="shared" si="5"/>
        <v>4.761730189872272E-3</v>
      </c>
      <c r="EO97" s="21">
        <f t="shared" si="5"/>
        <v>-8.8912345089451866E-2</v>
      </c>
      <c r="EP97" s="21">
        <f t="shared" si="5"/>
        <v>0.12482695606320995</v>
      </c>
      <c r="EQ97" s="21">
        <f t="shared" si="5"/>
        <v>0.21846439828609207</v>
      </c>
      <c r="ER97" s="21">
        <f t="shared" si="5"/>
        <v>-0.12147738342422963</v>
      </c>
      <c r="ES97" s="21">
        <f t="shared" si="5"/>
        <v>-5.4209213200913382E-2</v>
      </c>
      <c r="ET97" s="21">
        <f t="shared" si="5"/>
        <v>5.975550877726666E-2</v>
      </c>
      <c r="EU97" s="21">
        <f t="shared" si="5"/>
        <v>0.37010436461003743</v>
      </c>
      <c r="EV97" s="21">
        <f t="shared" si="5"/>
        <v>0.59342951773231678</v>
      </c>
      <c r="EW97" s="21">
        <f t="shared" si="5"/>
        <v>0.5905834321030754</v>
      </c>
      <c r="EX97" s="21">
        <f t="shared" si="5"/>
        <v>0.61462346406266521</v>
      </c>
      <c r="EY97" s="21">
        <f t="shared" si="5"/>
        <v>0.63251408863479885</v>
      </c>
      <c r="EZ97" s="21">
        <f t="shared" si="5"/>
        <v>0.57431373055198953</v>
      </c>
      <c r="FA97" s="21">
        <f t="shared" si="5"/>
        <v>0.84852513108062444</v>
      </c>
      <c r="FB97" s="21">
        <f t="shared" si="5"/>
        <v>0.7819293792211035</v>
      </c>
      <c r="FC97" s="21">
        <f t="shared" si="5"/>
        <v>0.82325895603425125</v>
      </c>
      <c r="FD97" s="21">
        <f t="shared" si="5"/>
        <v>0.21358314887946031</v>
      </c>
      <c r="FE97" s="21">
        <f t="shared" si="5"/>
        <v>0.20112554103019417</v>
      </c>
      <c r="FF97" s="21">
        <f t="shared" si="5"/>
        <v>0.84741790104361669</v>
      </c>
      <c r="FG97" s="21">
        <f t="shared" si="5"/>
        <v>-0.20495275395360879</v>
      </c>
      <c r="FH97" s="21">
        <f t="shared" ref="FH97:FM97" si="6">IFERROR(CORREL($C$7:$C$67,FH7:FH67),0)</f>
        <v>-0.45175497962440447</v>
      </c>
      <c r="FI97" s="21">
        <f t="shared" si="6"/>
        <v>4.04476101356308E-2</v>
      </c>
      <c r="FJ97" s="21">
        <f t="shared" si="6"/>
        <v>0.27430701205336472</v>
      </c>
      <c r="FK97" s="21">
        <f t="shared" si="6"/>
        <v>3.3393883945049448E-2</v>
      </c>
      <c r="FL97" s="21">
        <f t="shared" si="6"/>
        <v>1.3702006011131265E-2</v>
      </c>
      <c r="FM97" s="21">
        <f t="shared" si="6"/>
        <v>0.34860483643826234</v>
      </c>
    </row>
    <row r="98" spans="2:169" x14ac:dyDescent="0.25">
      <c r="B98" t="s">
        <v>68</v>
      </c>
      <c r="C98" s="74">
        <f>MIN(C7:C67)</f>
        <v>1098.9520284614941</v>
      </c>
      <c r="D98" s="74">
        <f t="shared" ref="D98:I98" si="7">MIN(D7:D67)</f>
        <v>359982.84</v>
      </c>
      <c r="E98" s="74">
        <f t="shared" si="7"/>
        <v>146.58333333333334</v>
      </c>
      <c r="F98" s="74">
        <f t="shared" si="7"/>
        <v>16.333333333333332</v>
      </c>
      <c r="G98" s="74">
        <f t="shared" si="7"/>
        <v>4</v>
      </c>
      <c r="H98" s="74">
        <f t="shared" si="7"/>
        <v>0</v>
      </c>
      <c r="I98" s="74">
        <f t="shared" si="7"/>
        <v>0</v>
      </c>
      <c r="J98" s="74">
        <f t="shared" ref="J98" si="8">MIN(J7:J67)</f>
        <v>0</v>
      </c>
    </row>
    <row r="99" spans="2:169" x14ac:dyDescent="0.25">
      <c r="B99" t="s">
        <v>69</v>
      </c>
      <c r="C99" s="74">
        <f>MAX(C7:C67)</f>
        <v>6739.1483307332301</v>
      </c>
      <c r="D99" s="74">
        <f t="shared" ref="D99:I99" si="9">MAX(D7:D67)</f>
        <v>7390964.2050000001</v>
      </c>
      <c r="E99" s="74">
        <f t="shared" si="9"/>
        <v>3757.166666666667</v>
      </c>
      <c r="F99" s="74">
        <f t="shared" si="9"/>
        <v>2691.6666666666665</v>
      </c>
      <c r="G99" s="74">
        <f t="shared" si="9"/>
        <v>2689.6666666666665</v>
      </c>
      <c r="H99" s="74">
        <f t="shared" si="9"/>
        <v>1818.6666666666667</v>
      </c>
      <c r="I99" s="74">
        <f t="shared" si="9"/>
        <v>192</v>
      </c>
      <c r="J99" s="74">
        <f t="shared" ref="J99" si="10">MAX(J7:J67)</f>
        <v>169.66666666666666</v>
      </c>
    </row>
    <row r="100" spans="2:169" x14ac:dyDescent="0.25">
      <c r="B100" t="s">
        <v>70</v>
      </c>
      <c r="C100" s="76">
        <f>+AVERAGE(C7:C67)</f>
        <v>2788.2615653546709</v>
      </c>
      <c r="D100" s="76">
        <f t="shared" ref="D100:J100" si="11">+AVERAGE(D7:D67)</f>
        <v>1922775.478155738</v>
      </c>
      <c r="E100" s="76">
        <f t="shared" si="11"/>
        <v>825.02459016393459</v>
      </c>
      <c r="F100" s="76">
        <f t="shared" si="11"/>
        <v>473.82513661202171</v>
      </c>
      <c r="G100" s="76">
        <f t="shared" si="11"/>
        <v>451.25136612021856</v>
      </c>
      <c r="H100" s="76">
        <f t="shared" si="11"/>
        <v>232.92896174863387</v>
      </c>
      <c r="I100" s="76">
        <f t="shared" si="11"/>
        <v>22.715846994535521</v>
      </c>
      <c r="J100" s="76">
        <f t="shared" si="11"/>
        <v>13.601092896174867</v>
      </c>
    </row>
  </sheetData>
  <phoneticPr fontId="7" type="noConversion"/>
  <conditionalFormatting sqref="C97:FM97">
    <cfRule type="cellIs" dxfId="74" priority="3" operator="notBetween">
      <formula>-0.4</formula>
      <formula>0.4</formula>
    </cfRule>
  </conditionalFormatting>
  <conditionalFormatting sqref="B69">
    <cfRule type="colorScale" priority="2">
      <colorScale>
        <cfvo type="min"/>
        <cfvo type="percentile" val="50"/>
        <cfvo type="max"/>
        <color rgb="FFF8696B"/>
        <color rgb="FFFFEB84"/>
        <color rgb="FF63BE7B"/>
      </colorScale>
    </cfRule>
  </conditionalFormatting>
  <conditionalFormatting sqref="B97">
    <cfRule type="colorScale" priority="1">
      <colorScale>
        <cfvo type="min"/>
        <cfvo type="percentile" val="50"/>
        <cfvo type="max"/>
        <color theme="4" tint="-0.249977111117893"/>
        <color theme="5" tint="0.39997558519241921"/>
        <color rgb="FF63BE7B"/>
      </colorScale>
    </cfRule>
  </conditionalFormatting>
  <conditionalFormatting sqref="C97:FM97 A97">
    <cfRule type="colorScale" priority="601">
      <colorScale>
        <cfvo type="min"/>
        <cfvo type="percentile" val="50"/>
        <cfvo type="max"/>
        <color theme="4" tint="-0.249977111117893"/>
        <color theme="5" tint="0.39997558519241921"/>
        <color rgb="FF63BE7B"/>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80F94-0465-4100-B04B-0DEC3340B856}">
  <sheetPr codeName="Sheet8"/>
  <dimension ref="A1:AH100"/>
  <sheetViews>
    <sheetView zoomScale="90" zoomScaleNormal="90" workbookViewId="0">
      <selection activeCell="B91" sqref="B91"/>
    </sheetView>
  </sheetViews>
  <sheetFormatPr defaultRowHeight="15" outlineLevelRow="2" x14ac:dyDescent="0.25"/>
  <cols>
    <col min="2" max="2" width="20" customWidth="1"/>
    <col min="3" max="3" width="11.42578125" bestFit="1" customWidth="1"/>
    <col min="4" max="4" width="19" bestFit="1" customWidth="1"/>
    <col min="5" max="5" width="10" bestFit="1" customWidth="1"/>
    <col min="6" max="6" width="19.28515625" bestFit="1" customWidth="1"/>
    <col min="7" max="7" width="19.85546875" bestFit="1" customWidth="1"/>
    <col min="8" max="8" width="19.28515625" bestFit="1" customWidth="1"/>
    <col min="9" max="9" width="21" bestFit="1" customWidth="1"/>
    <col min="10" max="10" width="35.28515625" bestFit="1" customWidth="1"/>
    <col min="11" max="11" width="36.42578125" bestFit="1" customWidth="1"/>
    <col min="12" max="13" width="30.28515625" bestFit="1" customWidth="1"/>
    <col min="14" max="15" width="24.28515625" bestFit="1" customWidth="1"/>
    <col min="16" max="16" width="13.140625" customWidth="1"/>
    <col min="17" max="17" width="37" bestFit="1" customWidth="1"/>
    <col min="18" max="18" width="36.42578125" style="50" bestFit="1" customWidth="1"/>
    <col min="19" max="19" width="37" style="50" bestFit="1" customWidth="1"/>
    <col min="20" max="20" width="36.42578125" style="50" bestFit="1" customWidth="1"/>
    <col min="21" max="22" width="16.85546875" bestFit="1" customWidth="1"/>
    <col min="23" max="23" width="16.7109375" bestFit="1" customWidth="1"/>
    <col min="24" max="24" width="12.7109375" bestFit="1" customWidth="1"/>
    <col min="25" max="25" width="12" bestFit="1" customWidth="1"/>
    <col min="26" max="26" width="15.42578125" bestFit="1" customWidth="1"/>
    <col min="27" max="27" width="13.7109375" bestFit="1" customWidth="1"/>
    <col min="28" max="28" width="15.42578125" bestFit="1" customWidth="1"/>
    <col min="29" max="29" width="12.28515625" customWidth="1"/>
    <col min="30" max="30" width="51.140625" bestFit="1" customWidth="1"/>
    <col min="31" max="31" width="22.140625" bestFit="1" customWidth="1"/>
    <col min="32" max="32" width="21.42578125" bestFit="1" customWidth="1"/>
    <col min="33" max="33" width="14.85546875" bestFit="1" customWidth="1"/>
    <col min="34" max="34" width="16.85546875" bestFit="1" customWidth="1"/>
  </cols>
  <sheetData>
    <row r="1" spans="1:34" s="25" customFormat="1" ht="30" x14ac:dyDescent="0.25">
      <c r="A1" t="s">
        <v>308</v>
      </c>
      <c r="B1"/>
      <c r="C1" s="16"/>
      <c r="D1" s="14"/>
      <c r="E1" s="14"/>
      <c r="F1" s="14"/>
      <c r="G1" s="14"/>
      <c r="H1" s="14"/>
      <c r="I1" s="14"/>
      <c r="J1" s="35" t="s">
        <v>175</v>
      </c>
      <c r="K1" s="35" t="s">
        <v>175</v>
      </c>
      <c r="L1" s="35" t="s">
        <v>175</v>
      </c>
      <c r="M1" s="35" t="s">
        <v>175</v>
      </c>
      <c r="N1" s="35" t="s">
        <v>175</v>
      </c>
      <c r="O1" s="35" t="s">
        <v>175</v>
      </c>
      <c r="P1" s="35"/>
      <c r="Q1" s="38" t="s">
        <v>354</v>
      </c>
      <c r="R1" s="35" t="s">
        <v>355</v>
      </c>
      <c r="S1" s="35" t="s">
        <v>355</v>
      </c>
      <c r="T1" s="35" t="s">
        <v>355</v>
      </c>
      <c r="U1" s="38"/>
      <c r="V1" s="38"/>
      <c r="W1" s="35"/>
      <c r="X1" s="37"/>
      <c r="Y1" s="37"/>
      <c r="Z1" s="37"/>
      <c r="AA1" s="37"/>
      <c r="AB1" s="37"/>
      <c r="AC1" s="37"/>
      <c r="AD1" s="37"/>
      <c r="AE1" s="37"/>
      <c r="AF1" s="37"/>
      <c r="AG1" s="52"/>
      <c r="AH1" s="14"/>
    </row>
    <row r="2" spans="1:34" s="25" customFormat="1" x14ac:dyDescent="0.25">
      <c r="A2" s="7"/>
      <c r="B2" s="7"/>
      <c r="C2" s="16"/>
      <c r="D2" s="14"/>
      <c r="E2" s="14"/>
      <c r="F2" s="14"/>
      <c r="G2" s="14"/>
      <c r="H2" s="14"/>
      <c r="I2" s="14"/>
      <c r="J2" s="35"/>
      <c r="K2" s="35"/>
      <c r="L2" s="35"/>
      <c r="M2" s="35"/>
      <c r="N2" s="35"/>
      <c r="O2" s="35"/>
      <c r="P2" s="35"/>
      <c r="Q2" s="38" t="s">
        <v>71</v>
      </c>
      <c r="R2" s="35"/>
      <c r="S2" s="35"/>
      <c r="T2" s="35"/>
      <c r="U2" s="38"/>
      <c r="V2" s="38"/>
      <c r="W2" s="35"/>
      <c r="X2" s="37"/>
      <c r="Y2" s="37"/>
      <c r="Z2" s="37"/>
      <c r="AA2" s="37"/>
      <c r="AB2" s="37"/>
      <c r="AC2" s="37"/>
      <c r="AD2" s="37"/>
      <c r="AE2" s="37"/>
      <c r="AF2" s="37"/>
      <c r="AG2" s="52"/>
      <c r="AH2" s="14"/>
    </row>
    <row r="3" spans="1:34" s="25" customFormat="1" ht="75" x14ac:dyDescent="0.25">
      <c r="A3" s="7"/>
      <c r="B3" s="7"/>
      <c r="C3" s="16"/>
      <c r="D3" s="14"/>
      <c r="E3" s="14"/>
      <c r="F3" s="14"/>
      <c r="G3" s="14"/>
      <c r="H3" s="14"/>
      <c r="I3" s="14"/>
      <c r="J3" s="35" t="s">
        <v>76</v>
      </c>
      <c r="K3" s="35" t="s">
        <v>77</v>
      </c>
      <c r="L3" s="35" t="s">
        <v>78</v>
      </c>
      <c r="M3" s="35" t="s">
        <v>79</v>
      </c>
      <c r="N3" s="35" t="s">
        <v>80</v>
      </c>
      <c r="O3" s="35" t="s">
        <v>81</v>
      </c>
      <c r="P3" s="35"/>
      <c r="Q3" s="38" t="s">
        <v>72</v>
      </c>
      <c r="R3" s="35" t="s">
        <v>78</v>
      </c>
      <c r="S3" s="35" t="s">
        <v>79</v>
      </c>
      <c r="T3" s="35" t="s">
        <v>81</v>
      </c>
      <c r="U3" s="38"/>
      <c r="V3" s="38"/>
      <c r="W3" s="35"/>
      <c r="X3" s="37"/>
      <c r="Y3" s="37"/>
      <c r="Z3" s="37"/>
      <c r="AA3" s="37"/>
      <c r="AB3" s="37"/>
      <c r="AC3" s="37"/>
      <c r="AD3" s="37"/>
      <c r="AE3" s="37"/>
      <c r="AF3" s="37"/>
      <c r="AG3" s="52"/>
      <c r="AH3" s="14"/>
    </row>
    <row r="4" spans="1:34" s="25" customFormat="1" ht="90" x14ac:dyDescent="0.25">
      <c r="A4" s="8"/>
      <c r="B4" s="8"/>
      <c r="C4" s="16"/>
      <c r="D4" s="15"/>
      <c r="E4" s="15"/>
      <c r="F4" s="15"/>
      <c r="G4" s="15"/>
      <c r="H4" s="15"/>
      <c r="I4" s="15"/>
      <c r="J4" s="35"/>
      <c r="K4" s="35"/>
      <c r="L4" s="35"/>
      <c r="M4" s="35"/>
      <c r="N4" s="35"/>
      <c r="O4" s="35"/>
      <c r="P4" s="35" t="s">
        <v>225</v>
      </c>
      <c r="Q4" s="38" t="s">
        <v>73</v>
      </c>
      <c r="R4" s="35"/>
      <c r="S4" s="35"/>
      <c r="T4" s="35"/>
      <c r="U4" s="38" t="s">
        <v>356</v>
      </c>
      <c r="V4" s="38" t="s">
        <v>356</v>
      </c>
      <c r="W4" s="35" t="s">
        <v>357</v>
      </c>
      <c r="X4" s="37"/>
      <c r="Y4" s="37"/>
      <c r="Z4" s="37"/>
      <c r="AA4" s="37"/>
      <c r="AB4" s="37"/>
      <c r="AC4" s="37"/>
      <c r="AD4" s="37"/>
      <c r="AE4" s="37"/>
      <c r="AF4" s="37"/>
      <c r="AG4" s="52"/>
      <c r="AH4" s="14"/>
    </row>
    <row r="5" spans="1:34" s="25" customFormat="1" ht="60" x14ac:dyDescent="0.25">
      <c r="A5" s="8"/>
      <c r="B5" s="8"/>
      <c r="C5" s="38" t="str">
        <f>+'1.Duomenys'!C5</f>
        <v>Pagrindinės veiklos sąnaudos 1-m mokiniui</v>
      </c>
      <c r="D5" s="35" t="s">
        <v>386</v>
      </c>
      <c r="E5" s="39" t="s">
        <v>2</v>
      </c>
      <c r="F5" s="40" t="s">
        <v>320</v>
      </c>
      <c r="G5" s="40" t="s">
        <v>351</v>
      </c>
      <c r="H5" s="40" t="s">
        <v>352</v>
      </c>
      <c r="I5" s="40" t="s">
        <v>353</v>
      </c>
      <c r="J5" s="35"/>
      <c r="K5" s="35"/>
      <c r="L5" s="35"/>
      <c r="M5" s="35"/>
      <c r="N5" s="35"/>
      <c r="O5" s="35"/>
      <c r="P5" s="35" t="s">
        <v>86</v>
      </c>
      <c r="Q5" s="38" t="s">
        <v>73</v>
      </c>
      <c r="R5" s="35"/>
      <c r="S5" s="35"/>
      <c r="T5" s="35"/>
      <c r="U5" s="38" t="s">
        <v>82</v>
      </c>
      <c r="V5" s="38" t="s">
        <v>83</v>
      </c>
      <c r="W5" s="35" t="s">
        <v>86</v>
      </c>
      <c r="X5" s="35" t="s">
        <v>334</v>
      </c>
      <c r="Y5" s="35" t="s">
        <v>335</v>
      </c>
      <c r="Z5" s="35" t="s">
        <v>336</v>
      </c>
      <c r="AA5" s="35" t="s">
        <v>337</v>
      </c>
      <c r="AB5" s="35" t="s">
        <v>338</v>
      </c>
      <c r="AC5" s="35" t="s">
        <v>339</v>
      </c>
      <c r="AD5" s="35" t="s">
        <v>340</v>
      </c>
      <c r="AE5" s="35" t="s">
        <v>341</v>
      </c>
      <c r="AF5" s="35" t="s">
        <v>344</v>
      </c>
      <c r="AG5" s="38" t="s">
        <v>358</v>
      </c>
      <c r="AH5" s="40" t="s">
        <v>389</v>
      </c>
    </row>
    <row r="6" spans="1:34" x14ac:dyDescent="0.25">
      <c r="A6" s="5" t="s">
        <v>314</v>
      </c>
      <c r="B6" s="5" t="s">
        <v>315</v>
      </c>
      <c r="C6" s="46" t="str">
        <f>'1.Duomenys'!C6</f>
        <v>Y</v>
      </c>
      <c r="D6" s="47" t="s">
        <v>89</v>
      </c>
      <c r="E6" s="47" t="s">
        <v>92</v>
      </c>
      <c r="F6" s="47" t="s">
        <v>98</v>
      </c>
      <c r="G6" s="47" t="s">
        <v>99</v>
      </c>
      <c r="H6" s="47" t="s">
        <v>100</v>
      </c>
      <c r="I6" s="47" t="s">
        <v>105</v>
      </c>
      <c r="J6" s="47" t="s">
        <v>127</v>
      </c>
      <c r="K6" s="47" t="s">
        <v>131</v>
      </c>
      <c r="L6" s="47" t="s">
        <v>132</v>
      </c>
      <c r="M6" s="47" t="s">
        <v>136</v>
      </c>
      <c r="N6" s="47" t="s">
        <v>139</v>
      </c>
      <c r="O6" s="47" t="s">
        <v>140</v>
      </c>
      <c r="P6" s="47" t="s">
        <v>192</v>
      </c>
      <c r="Q6" s="47" t="s">
        <v>212</v>
      </c>
      <c r="R6" s="47" t="s">
        <v>228</v>
      </c>
      <c r="S6" s="47" t="s">
        <v>232</v>
      </c>
      <c r="T6" s="47" t="s">
        <v>236</v>
      </c>
      <c r="U6" s="47" t="s">
        <v>239</v>
      </c>
      <c r="V6" s="47" t="s">
        <v>240</v>
      </c>
      <c r="W6" s="47" t="s">
        <v>260</v>
      </c>
      <c r="X6" s="47" t="s">
        <v>277</v>
      </c>
      <c r="Y6" s="47" t="s">
        <v>278</v>
      </c>
      <c r="Z6" s="47" t="s">
        <v>279</v>
      </c>
      <c r="AA6" s="47" t="s">
        <v>280</v>
      </c>
      <c r="AB6" s="47" t="s">
        <v>281</v>
      </c>
      <c r="AC6" s="47" t="s">
        <v>282</v>
      </c>
      <c r="AD6" s="47" t="s">
        <v>283</v>
      </c>
      <c r="AE6" s="47" t="s">
        <v>284</v>
      </c>
      <c r="AF6" s="47" t="s">
        <v>287</v>
      </c>
      <c r="AG6" s="47" t="s">
        <v>289</v>
      </c>
      <c r="AH6" s="47" t="s">
        <v>103</v>
      </c>
    </row>
    <row r="7" spans="1:34" ht="22.5" outlineLevel="1" x14ac:dyDescent="0.25">
      <c r="A7" s="4">
        <v>300039337</v>
      </c>
      <c r="B7" s="5" t="s">
        <v>7</v>
      </c>
      <c r="C7" s="59">
        <f>'1.Duomenys'!C7</f>
        <v>2130.3368020156445</v>
      </c>
      <c r="D7" s="43">
        <v>2074.1666666666702</v>
      </c>
      <c r="E7" s="53">
        <v>650</v>
      </c>
      <c r="F7" s="53">
        <v>0.63975614261961944</v>
      </c>
      <c r="G7" s="53">
        <v>0.63458341030851662</v>
      </c>
      <c r="H7" s="53">
        <v>0.32613476983422091</v>
      </c>
      <c r="I7" s="53">
        <v>0.35303898023277297</v>
      </c>
      <c r="J7" s="56">
        <v>153</v>
      </c>
      <c r="K7" s="56">
        <v>47.333333333333336</v>
      </c>
      <c r="L7" s="56">
        <v>101.33333333333333</v>
      </c>
      <c r="M7" s="56">
        <v>37.333333333333336</v>
      </c>
      <c r="N7" s="56">
        <v>112</v>
      </c>
      <c r="O7" s="56">
        <v>50.333333333333336</v>
      </c>
      <c r="P7" s="56">
        <v>154.66666666666666</v>
      </c>
      <c r="Q7" s="57">
        <v>0.30482172547570663</v>
      </c>
      <c r="R7" s="58">
        <v>5.6161093663402918E-2</v>
      </c>
      <c r="S7" s="58">
        <v>2.0690929244411602E-2</v>
      </c>
      <c r="T7" s="58">
        <v>2.7895806392019214E-2</v>
      </c>
      <c r="U7" s="57">
        <v>0.1622021060410124</v>
      </c>
      <c r="V7" s="57">
        <v>1.2192869019028265E-2</v>
      </c>
      <c r="W7" s="57">
        <v>8.5719564012562352E-2</v>
      </c>
      <c r="X7" s="57">
        <v>2.7711065952336967E-3</v>
      </c>
      <c r="Y7" s="57">
        <v>1.1084426380934787E-3</v>
      </c>
      <c r="Z7" s="57">
        <v>0.16959172362830224</v>
      </c>
      <c r="AA7" s="57">
        <v>18.188191391095511</v>
      </c>
      <c r="AB7" s="57">
        <v>11.820842416404952</v>
      </c>
      <c r="AC7" s="57">
        <v>7.0386107518935898E-2</v>
      </c>
      <c r="AD7" s="57">
        <v>4.4337705523739149E-3</v>
      </c>
      <c r="AE7" s="57">
        <v>1.6665435063735454E-2</v>
      </c>
      <c r="AF7" s="57">
        <v>4.9879918714206543E-2</v>
      </c>
      <c r="AG7" s="57">
        <v>0.49790253655859179</v>
      </c>
      <c r="AH7" s="53">
        <v>9.6322915184151332E-3</v>
      </c>
    </row>
    <row r="8" spans="1:34" ht="33.75" outlineLevel="1" x14ac:dyDescent="0.25">
      <c r="A8" s="4">
        <v>190961010</v>
      </c>
      <c r="B8" s="5" t="s">
        <v>8</v>
      </c>
      <c r="C8" s="59">
        <f>'1.Duomenys'!C8</f>
        <v>2965.2482602836453</v>
      </c>
      <c r="D8" s="41">
        <v>308.58333333333331</v>
      </c>
      <c r="E8" s="54">
        <v>79</v>
      </c>
      <c r="F8" s="54">
        <v>0.7191943127962086</v>
      </c>
      <c r="G8" s="54">
        <v>0.7191943127962086</v>
      </c>
      <c r="H8" s="54">
        <v>8.2715825223633591E-2</v>
      </c>
      <c r="I8" s="54">
        <v>0.33767772511848343</v>
      </c>
      <c r="J8" s="56">
        <v>2</v>
      </c>
      <c r="K8" s="56">
        <v>9.6666666666666661</v>
      </c>
      <c r="L8" s="56">
        <v>0</v>
      </c>
      <c r="M8" s="56">
        <v>0</v>
      </c>
      <c r="N8" s="56">
        <v>58.666666666666664</v>
      </c>
      <c r="O8" s="56">
        <v>0</v>
      </c>
      <c r="P8" s="56">
        <v>0</v>
      </c>
      <c r="Q8" s="57">
        <v>0.22393364928909953</v>
      </c>
      <c r="R8" s="58">
        <v>0</v>
      </c>
      <c r="S8" s="58">
        <v>0</v>
      </c>
      <c r="T8" s="58">
        <v>0</v>
      </c>
      <c r="U8" s="57">
        <v>8.5308056872037921E-2</v>
      </c>
      <c r="V8" s="57">
        <v>1.1848341232227489E-2</v>
      </c>
      <c r="W8" s="57">
        <v>0</v>
      </c>
      <c r="X8" s="57">
        <v>3.5545023696682467E-3</v>
      </c>
      <c r="Y8" s="57">
        <v>3.5545023696682467E-3</v>
      </c>
      <c r="Z8" s="57">
        <v>0.65758293838862558</v>
      </c>
      <c r="AA8" s="57">
        <v>22.846137440758294</v>
      </c>
      <c r="AB8" s="57">
        <v>9.6807938388625612</v>
      </c>
      <c r="AC8" s="57">
        <v>7.4644549763033183E-2</v>
      </c>
      <c r="AD8" s="57">
        <v>1.4218009478672987E-2</v>
      </c>
      <c r="AE8" s="57">
        <v>3.4976303317535547E-2</v>
      </c>
      <c r="AF8" s="57">
        <v>0.10958530805687204</v>
      </c>
      <c r="AG8" s="57">
        <v>0.31978072179077205</v>
      </c>
      <c r="AH8" s="54">
        <v>0</v>
      </c>
    </row>
    <row r="9" spans="1:34" ht="22.5" outlineLevel="1" x14ac:dyDescent="0.25">
      <c r="A9" s="4">
        <v>302643724</v>
      </c>
      <c r="B9" s="5" t="s">
        <v>9</v>
      </c>
      <c r="C9" s="59">
        <f>'1.Duomenys'!C9</f>
        <v>2422.4149758182571</v>
      </c>
      <c r="D9" s="41">
        <v>942.25000000000011</v>
      </c>
      <c r="E9" s="54">
        <v>134</v>
      </c>
      <c r="F9" s="54">
        <v>0.82399299474605958</v>
      </c>
      <c r="G9" s="54">
        <v>0.760507880910683</v>
      </c>
      <c r="H9" s="54">
        <v>0.21274169949158658</v>
      </c>
      <c r="I9" s="54">
        <v>0.48598949211908932</v>
      </c>
      <c r="J9" s="56">
        <v>65.333333333333329</v>
      </c>
      <c r="K9" s="56">
        <v>34</v>
      </c>
      <c r="L9" s="56">
        <v>0</v>
      </c>
      <c r="M9" s="56">
        <v>0</v>
      </c>
      <c r="N9" s="56">
        <v>11.333333333333334</v>
      </c>
      <c r="O9" s="56">
        <v>0</v>
      </c>
      <c r="P9" s="56">
        <v>57.333333333333336</v>
      </c>
      <c r="Q9" s="57">
        <v>0.46497373029772326</v>
      </c>
      <c r="R9" s="58">
        <v>0</v>
      </c>
      <c r="S9" s="58">
        <v>0</v>
      </c>
      <c r="T9" s="58">
        <v>0</v>
      </c>
      <c r="U9" s="57">
        <v>0.10070052539404553</v>
      </c>
      <c r="V9" s="57">
        <v>3.4150612959719787E-2</v>
      </c>
      <c r="W9" s="57">
        <v>7.5306479859894915E-2</v>
      </c>
      <c r="X9" s="57">
        <v>2.6269702276707531E-3</v>
      </c>
      <c r="Y9" s="57">
        <v>2.6269702276707531E-3</v>
      </c>
      <c r="Z9" s="57">
        <v>0.47810858143607704</v>
      </c>
      <c r="AA9" s="57">
        <v>23.687390542907178</v>
      </c>
      <c r="AB9" s="57">
        <v>17.169877408056042</v>
      </c>
      <c r="AC9" s="57">
        <v>7.7495621716287211E-2</v>
      </c>
      <c r="AD9" s="57">
        <v>5.2539404553415062E-3</v>
      </c>
      <c r="AE9" s="57">
        <v>2.2394921190893171E-2</v>
      </c>
      <c r="AF9" s="57">
        <v>6.1339754816112084E-2</v>
      </c>
      <c r="AG9" s="57">
        <v>0.4466651525475055</v>
      </c>
      <c r="AH9" s="54">
        <v>5.3135015416678949E-2</v>
      </c>
    </row>
    <row r="10" spans="1:34" ht="22.5" outlineLevel="1" x14ac:dyDescent="0.25">
      <c r="A10" s="4">
        <v>190976966</v>
      </c>
      <c r="B10" s="5" t="s">
        <v>10</v>
      </c>
      <c r="C10" s="59">
        <f>'1.Duomenys'!C10</f>
        <v>2147.1585511712401</v>
      </c>
      <c r="D10" s="41">
        <v>1069.1666666666667</v>
      </c>
      <c r="E10" s="54">
        <v>124</v>
      </c>
      <c r="F10" s="54">
        <v>0.85956964892412235</v>
      </c>
      <c r="G10" s="54">
        <v>0.85843714609286526</v>
      </c>
      <c r="H10" s="54">
        <v>6.0393138846853059E-2</v>
      </c>
      <c r="I10" s="54">
        <v>0.4265760664401661</v>
      </c>
      <c r="J10" s="56">
        <v>9.3333333333333339</v>
      </c>
      <c r="K10" s="56">
        <v>0</v>
      </c>
      <c r="L10" s="56">
        <v>0</v>
      </c>
      <c r="M10" s="56">
        <v>0</v>
      </c>
      <c r="N10" s="56">
        <v>65.666666666666671</v>
      </c>
      <c r="O10" s="56">
        <v>0.66666666666666663</v>
      </c>
      <c r="P10" s="56">
        <v>5</v>
      </c>
      <c r="Q10" s="57">
        <v>0.3642884107210268</v>
      </c>
      <c r="R10" s="58">
        <v>0</v>
      </c>
      <c r="S10" s="58">
        <v>0</v>
      </c>
      <c r="T10" s="58">
        <v>7.5500188750471874E-4</v>
      </c>
      <c r="U10" s="57">
        <v>0.12948282370705927</v>
      </c>
      <c r="V10" s="57">
        <v>6.6062665156662898E-2</v>
      </c>
      <c r="W10" s="57">
        <v>5.6625141562853904E-3</v>
      </c>
      <c r="X10" s="57">
        <v>3.3975084937712344E-3</v>
      </c>
      <c r="Y10" s="57">
        <v>3.3975084937712344E-3</v>
      </c>
      <c r="Z10" s="57">
        <v>0.3272933182332956</v>
      </c>
      <c r="AA10" s="57">
        <v>15.607710079275199</v>
      </c>
      <c r="AB10" s="57">
        <v>8.2512208380520953</v>
      </c>
      <c r="AC10" s="57">
        <v>0.10079275198187995</v>
      </c>
      <c r="AD10" s="57">
        <v>4.5300113250283129E-3</v>
      </c>
      <c r="AE10" s="57">
        <v>2.6047565118912798E-2</v>
      </c>
      <c r="AF10" s="57">
        <v>5.6625141562853906E-2</v>
      </c>
      <c r="AG10" s="57">
        <v>0.53614457831325302</v>
      </c>
      <c r="AH10" s="54">
        <v>3.6320258161311647E-4</v>
      </c>
    </row>
    <row r="11" spans="1:34" ht="22.5" outlineLevel="1" x14ac:dyDescent="0.25">
      <c r="A11" s="4">
        <v>111964563</v>
      </c>
      <c r="B11" s="5" t="s">
        <v>11</v>
      </c>
      <c r="C11" s="59">
        <f>'1.Duomenys'!C11</f>
        <v>2021.762515931925</v>
      </c>
      <c r="D11" s="41">
        <v>574.66666666666663</v>
      </c>
      <c r="E11" s="54">
        <v>121</v>
      </c>
      <c r="F11" s="54">
        <v>0.75389830508474576</v>
      </c>
      <c r="G11" s="54">
        <v>0.75389830508474576</v>
      </c>
      <c r="H11" s="54">
        <v>0.17499150654903786</v>
      </c>
      <c r="I11" s="54">
        <v>0.40406779661016945</v>
      </c>
      <c r="J11" s="56">
        <v>38</v>
      </c>
      <c r="K11" s="56">
        <v>0</v>
      </c>
      <c r="L11" s="56">
        <v>0</v>
      </c>
      <c r="M11" s="56">
        <v>0</v>
      </c>
      <c r="N11" s="56">
        <v>37.666666666666664</v>
      </c>
      <c r="O11" s="56">
        <v>5.333333333333333</v>
      </c>
      <c r="P11" s="56">
        <v>0</v>
      </c>
      <c r="Q11" s="57">
        <v>0.40406779661016945</v>
      </c>
      <c r="R11" s="58">
        <v>0</v>
      </c>
      <c r="S11" s="58">
        <v>0</v>
      </c>
      <c r="T11" s="58">
        <v>1.0847457627118643E-2</v>
      </c>
      <c r="U11" s="57">
        <v>0.19932203389830508</v>
      </c>
      <c r="V11" s="57">
        <v>8.1355932203389832E-3</v>
      </c>
      <c r="W11" s="57">
        <v>0</v>
      </c>
      <c r="X11" s="57">
        <v>2.0338983050847458E-3</v>
      </c>
      <c r="Y11" s="57">
        <v>2.0338983050847458E-3</v>
      </c>
      <c r="Z11" s="57">
        <v>0</v>
      </c>
      <c r="AA11" s="57">
        <v>13.245579661016949</v>
      </c>
      <c r="AB11" s="57">
        <v>11.106366101694915</v>
      </c>
      <c r="AC11" s="57">
        <v>6.7118644067796607E-2</v>
      </c>
      <c r="AD11" s="57">
        <v>8.1355932203389832E-3</v>
      </c>
      <c r="AE11" s="57">
        <v>2.8474576271186439E-2</v>
      </c>
      <c r="AF11" s="57">
        <v>3.4576271186440674E-2</v>
      </c>
      <c r="AG11" s="57">
        <v>0.48529411764705882</v>
      </c>
      <c r="AH11" s="54">
        <v>0</v>
      </c>
    </row>
    <row r="12" spans="1:34" ht="22.5" outlineLevel="1" x14ac:dyDescent="0.25">
      <c r="A12" s="4">
        <v>190804219</v>
      </c>
      <c r="B12" s="5" t="s">
        <v>12</v>
      </c>
      <c r="C12" s="59">
        <f>'1.Duomenys'!C12</f>
        <v>5038.8638116410402</v>
      </c>
      <c r="D12" s="41">
        <v>378</v>
      </c>
      <c r="E12" s="54">
        <v>76.333333333333329</v>
      </c>
      <c r="F12" s="54">
        <v>0.75560298826040562</v>
      </c>
      <c r="G12" s="54">
        <v>0.75560298826040562</v>
      </c>
      <c r="H12" s="54">
        <v>0.22254204805313937</v>
      </c>
      <c r="I12" s="54">
        <v>0.73105656350053372</v>
      </c>
      <c r="J12" s="56">
        <v>12</v>
      </c>
      <c r="K12" s="56">
        <v>32</v>
      </c>
      <c r="L12" s="56">
        <v>0</v>
      </c>
      <c r="M12" s="56">
        <v>0</v>
      </c>
      <c r="N12" s="56">
        <v>11.666666666666666</v>
      </c>
      <c r="O12" s="56">
        <v>0</v>
      </c>
      <c r="P12" s="56">
        <v>8</v>
      </c>
      <c r="Q12" s="57">
        <v>0.63713980789754543</v>
      </c>
      <c r="R12" s="58">
        <v>0</v>
      </c>
      <c r="S12" s="58">
        <v>0</v>
      </c>
      <c r="T12" s="58">
        <v>0</v>
      </c>
      <c r="U12" s="57">
        <v>0.14621131270010673</v>
      </c>
      <c r="V12" s="57">
        <v>9.9252934898612602E-2</v>
      </c>
      <c r="W12" s="57">
        <v>2.5613660618996798E-2</v>
      </c>
      <c r="X12" s="57">
        <v>9.6051227321237997E-3</v>
      </c>
      <c r="Y12" s="57">
        <v>6.4034151547491995E-3</v>
      </c>
      <c r="Z12" s="57">
        <v>1.7289220917822841</v>
      </c>
      <c r="AA12" s="57">
        <v>95.353703308431164</v>
      </c>
      <c r="AB12" s="57">
        <v>33.251270010672357</v>
      </c>
      <c r="AC12" s="57">
        <v>0.144076840981857</v>
      </c>
      <c r="AD12" s="57">
        <v>9.6051227321237997E-3</v>
      </c>
      <c r="AE12" s="57">
        <v>8.3244397011739593E-2</v>
      </c>
      <c r="AF12" s="57">
        <v>0.20170757737459979</v>
      </c>
      <c r="AG12" s="57">
        <v>0.31847133757961782</v>
      </c>
      <c r="AH12" s="54">
        <v>0</v>
      </c>
    </row>
    <row r="13" spans="1:34" ht="22.5" outlineLevel="1" x14ac:dyDescent="0.25">
      <c r="A13" s="4">
        <v>191425670</v>
      </c>
      <c r="B13" s="5" t="s">
        <v>13</v>
      </c>
      <c r="C13" s="59">
        <f>'1.Duomenys'!C13</f>
        <v>2983.9851834297597</v>
      </c>
      <c r="D13" s="41">
        <v>462.58333333333331</v>
      </c>
      <c r="E13" s="54">
        <v>138.66666666666666</v>
      </c>
      <c r="F13" s="54">
        <v>0.62488728584310183</v>
      </c>
      <c r="G13" s="54">
        <v>0.61677186654643823</v>
      </c>
      <c r="H13" s="54">
        <v>0.2596477918864189</v>
      </c>
      <c r="I13" s="54">
        <v>0.36789900811541926</v>
      </c>
      <c r="J13" s="56">
        <v>58.666666666666664</v>
      </c>
      <c r="K13" s="56">
        <v>3.3333333333333335</v>
      </c>
      <c r="L13" s="56">
        <v>11.333333333333334</v>
      </c>
      <c r="M13" s="56">
        <v>0.66666666666666663</v>
      </c>
      <c r="N13" s="56">
        <v>26.666666666666668</v>
      </c>
      <c r="O13" s="56">
        <v>10</v>
      </c>
      <c r="P13" s="56">
        <v>56.666666666666664</v>
      </c>
      <c r="Q13" s="57">
        <v>0.34265103697024346</v>
      </c>
      <c r="R13" s="58">
        <v>3.0658250676284943E-2</v>
      </c>
      <c r="S13" s="58">
        <v>1.8034265103697023E-3</v>
      </c>
      <c r="T13" s="58">
        <v>2.7051397655545536E-2</v>
      </c>
      <c r="U13" s="57">
        <v>8.3859332732191164E-2</v>
      </c>
      <c r="V13" s="57">
        <v>2.2542831379621282E-2</v>
      </c>
      <c r="W13" s="57">
        <v>0.15329125338142469</v>
      </c>
      <c r="X13" s="57">
        <v>5.4102795311091068E-3</v>
      </c>
      <c r="Y13" s="57">
        <v>2.7051397655545534E-3</v>
      </c>
      <c r="Z13" s="57">
        <v>1.0441839495040577</v>
      </c>
      <c r="AA13" s="57">
        <v>71.118124436429213</v>
      </c>
      <c r="AB13" s="57">
        <v>33.819657348963027</v>
      </c>
      <c r="AC13" s="57">
        <v>0.13255184851217311</v>
      </c>
      <c r="AD13" s="57">
        <v>1.3525698827772768E-2</v>
      </c>
      <c r="AE13" s="57">
        <v>4.0165374211000901E-2</v>
      </c>
      <c r="AF13" s="57">
        <v>6.5845266005410283E-2</v>
      </c>
      <c r="AG13" s="57">
        <v>0.5152156861095748</v>
      </c>
      <c r="AH13" s="54">
        <v>2.2345462845016321E-2</v>
      </c>
    </row>
    <row r="14" spans="1:34" ht="22.5" outlineLevel="1" x14ac:dyDescent="0.25">
      <c r="A14" s="4">
        <v>190804361</v>
      </c>
      <c r="B14" s="5" t="s">
        <v>14</v>
      </c>
      <c r="C14" s="59">
        <f>'1.Duomenys'!C14</f>
        <v>1532.7777027220382</v>
      </c>
      <c r="D14" s="41">
        <v>691.99999999999989</v>
      </c>
      <c r="E14" s="54">
        <v>340.33333333333331</v>
      </c>
      <c r="F14" s="54">
        <v>0.46376050420168069</v>
      </c>
      <c r="G14" s="54">
        <v>0.46376050420168069</v>
      </c>
      <c r="H14" s="54">
        <v>0.43163517923262118</v>
      </c>
      <c r="I14" s="54">
        <v>0.22111344537815128</v>
      </c>
      <c r="J14" s="56">
        <v>171</v>
      </c>
      <c r="K14" s="56">
        <v>37.666666666666664</v>
      </c>
      <c r="L14" s="56">
        <v>0</v>
      </c>
      <c r="M14" s="56">
        <v>0</v>
      </c>
      <c r="N14" s="56">
        <v>35.333333333333336</v>
      </c>
      <c r="O14" s="56">
        <v>0.66666666666666663</v>
      </c>
      <c r="P14" s="56">
        <v>209.66666666666666</v>
      </c>
      <c r="Q14" s="57">
        <v>0.18014705882352941</v>
      </c>
      <c r="R14" s="58">
        <v>0</v>
      </c>
      <c r="S14" s="58">
        <v>0</v>
      </c>
      <c r="T14" s="58">
        <v>1.0504201680672268E-3</v>
      </c>
      <c r="U14" s="57">
        <v>0.14285714285714288</v>
      </c>
      <c r="V14" s="57">
        <v>1.9432773109243701E-2</v>
      </c>
      <c r="W14" s="57">
        <v>0.33035714285714285</v>
      </c>
      <c r="X14" s="57">
        <v>1.5756302521008404E-3</v>
      </c>
      <c r="Y14" s="57">
        <v>1.5756302521008404E-3</v>
      </c>
      <c r="Z14" s="57">
        <v>0.15756302521008406</v>
      </c>
      <c r="AA14" s="57">
        <v>17.675246848739494</v>
      </c>
      <c r="AB14" s="57">
        <v>4.7485399159663864</v>
      </c>
      <c r="AC14" s="57">
        <v>5.1995798319327734E-2</v>
      </c>
      <c r="AD14" s="57">
        <v>1.5756302521008404E-3</v>
      </c>
      <c r="AE14" s="57">
        <v>9.0598739495798327E-3</v>
      </c>
      <c r="AF14" s="57">
        <v>2.300420168067227E-2</v>
      </c>
      <c r="AG14" s="57">
        <v>0.6071757129714811</v>
      </c>
      <c r="AH14" s="54">
        <v>0</v>
      </c>
    </row>
    <row r="15" spans="1:34" ht="22.5" outlineLevel="1" x14ac:dyDescent="0.25">
      <c r="A15" s="4">
        <v>111961453</v>
      </c>
      <c r="B15" s="5" t="s">
        <v>15</v>
      </c>
      <c r="C15" s="59">
        <f>'1.Duomenys'!C15</f>
        <v>1982.7073385053891</v>
      </c>
      <c r="D15" s="41">
        <v>3757.166666666667</v>
      </c>
      <c r="E15" s="54">
        <v>450.66666666666669</v>
      </c>
      <c r="F15" s="54">
        <v>0.85658215763233259</v>
      </c>
      <c r="G15" s="54">
        <v>0.85594568791768311</v>
      </c>
      <c r="H15" s="54">
        <v>6.63778585515577E-2</v>
      </c>
      <c r="I15" s="54">
        <v>0.22573459212899119</v>
      </c>
      <c r="J15" s="56">
        <v>8.6666666666666661</v>
      </c>
      <c r="K15" s="56">
        <v>0</v>
      </c>
      <c r="L15" s="56">
        <v>0</v>
      </c>
      <c r="M15" s="56">
        <v>0</v>
      </c>
      <c r="N15" s="56">
        <v>146.66666666666666</v>
      </c>
      <c r="O15" s="56">
        <v>16.666666666666668</v>
      </c>
      <c r="P15" s="56">
        <v>0</v>
      </c>
      <c r="Q15" s="57">
        <v>0.16304232523602419</v>
      </c>
      <c r="R15" s="58">
        <v>0</v>
      </c>
      <c r="S15" s="58">
        <v>0</v>
      </c>
      <c r="T15" s="58">
        <v>5.3039142887450937E-3</v>
      </c>
      <c r="U15" s="57">
        <v>0.20579187440330962</v>
      </c>
      <c r="V15" s="57">
        <v>5.5372865174498777E-2</v>
      </c>
      <c r="W15" s="57">
        <v>0</v>
      </c>
      <c r="X15" s="57">
        <v>1.2729394292988225E-3</v>
      </c>
      <c r="Y15" s="57">
        <v>6.3646971464941123E-4</v>
      </c>
      <c r="Z15" s="57">
        <v>8.4014002333722276E-2</v>
      </c>
      <c r="AA15" s="57">
        <v>4.5931155192532085</v>
      </c>
      <c r="AB15" s="57">
        <v>2.9095290124111588</v>
      </c>
      <c r="AC15" s="57">
        <v>7.2875782327357586E-2</v>
      </c>
      <c r="AD15" s="57">
        <v>3.8188182878964674E-3</v>
      </c>
      <c r="AE15" s="57">
        <v>1.4638803436936458E-2</v>
      </c>
      <c r="AF15" s="57">
        <v>1.973056115413175E-2</v>
      </c>
      <c r="AG15" s="57">
        <v>0.65428571428571425</v>
      </c>
      <c r="AH15" s="54">
        <v>2.3223911787475428E-3</v>
      </c>
    </row>
    <row r="16" spans="1:34" ht="22.5" outlineLevel="1" x14ac:dyDescent="0.25">
      <c r="A16" s="4">
        <v>111964378</v>
      </c>
      <c r="B16" s="5" t="s">
        <v>16</v>
      </c>
      <c r="C16" s="59">
        <f>'1.Duomenys'!C16</f>
        <v>2484.0791815796842</v>
      </c>
      <c r="D16" s="41">
        <v>646.08333333333337</v>
      </c>
      <c r="E16" s="54">
        <v>98.333333333333329</v>
      </c>
      <c r="F16" s="54">
        <v>0.78684971098265899</v>
      </c>
      <c r="G16" s="54">
        <v>0.78684971098265899</v>
      </c>
      <c r="H16" s="54">
        <v>7.5638418685740449E-2</v>
      </c>
      <c r="I16" s="54">
        <v>0.27239884393063585</v>
      </c>
      <c r="J16" s="56">
        <v>0.66666666666666663</v>
      </c>
      <c r="K16" s="56">
        <v>0</v>
      </c>
      <c r="L16" s="56">
        <v>0</v>
      </c>
      <c r="M16" s="56">
        <v>2</v>
      </c>
      <c r="N16" s="56">
        <v>23</v>
      </c>
      <c r="O16" s="56">
        <v>0</v>
      </c>
      <c r="P16" s="56">
        <v>0</v>
      </c>
      <c r="Q16" s="57">
        <v>0.27239884393063585</v>
      </c>
      <c r="R16" s="58">
        <v>0</v>
      </c>
      <c r="S16" s="58">
        <v>4.3352601156069369E-3</v>
      </c>
      <c r="T16" s="58">
        <v>0</v>
      </c>
      <c r="U16" s="57">
        <v>0.16040462427745666</v>
      </c>
      <c r="V16" s="57">
        <v>0.10476878612716764</v>
      </c>
      <c r="W16" s="57">
        <v>0</v>
      </c>
      <c r="X16" s="57">
        <v>2.1676300578034684E-3</v>
      </c>
      <c r="Y16" s="57">
        <v>2.1676300578034684E-3</v>
      </c>
      <c r="Z16" s="57">
        <v>0.32080924855491333</v>
      </c>
      <c r="AA16" s="57">
        <v>16.298410404624278</v>
      </c>
      <c r="AB16" s="57">
        <v>5.4559248554913298</v>
      </c>
      <c r="AC16" s="57">
        <v>0.11705202312138729</v>
      </c>
      <c r="AD16" s="57">
        <v>1.0838150289017341E-2</v>
      </c>
      <c r="AE16" s="57">
        <v>2.794725433526012E-2</v>
      </c>
      <c r="AF16" s="57">
        <v>6.91257225433526E-2</v>
      </c>
      <c r="AG16" s="57">
        <v>0.51119904576178121</v>
      </c>
      <c r="AH16" s="54">
        <v>0</v>
      </c>
    </row>
    <row r="17" spans="1:34" ht="22.5" outlineLevel="1" x14ac:dyDescent="0.25">
      <c r="A17" s="4">
        <v>190804742</v>
      </c>
      <c r="B17" s="5" t="s">
        <v>17</v>
      </c>
      <c r="C17" s="59">
        <f>'1.Duomenys'!C17</f>
        <v>3169.0350085450937</v>
      </c>
      <c r="D17" s="41">
        <v>926.91666666666674</v>
      </c>
      <c r="E17" s="54">
        <v>242</v>
      </c>
      <c r="F17" s="54">
        <v>0.70595382746051027</v>
      </c>
      <c r="G17" s="54">
        <v>0.63183475091130015</v>
      </c>
      <c r="H17" s="54">
        <v>0.16817135650410325</v>
      </c>
      <c r="I17" s="54">
        <v>0.36127987039287157</v>
      </c>
      <c r="J17" s="56">
        <v>32</v>
      </c>
      <c r="K17" s="56">
        <v>0</v>
      </c>
      <c r="L17" s="56">
        <v>0</v>
      </c>
      <c r="M17" s="56">
        <v>0</v>
      </c>
      <c r="N17" s="56">
        <v>45.666666666666664</v>
      </c>
      <c r="O17" s="56">
        <v>14.333333333333334</v>
      </c>
      <c r="P17" s="56">
        <v>0</v>
      </c>
      <c r="Q17" s="57">
        <v>0.21952207371405427</v>
      </c>
      <c r="R17" s="58">
        <v>0</v>
      </c>
      <c r="S17" s="58">
        <v>0</v>
      </c>
      <c r="T17" s="58">
        <v>1.7415957877683273E-2</v>
      </c>
      <c r="U17" s="57">
        <v>0.31672742000810045</v>
      </c>
      <c r="V17" s="57">
        <v>4.7792628594572707E-2</v>
      </c>
      <c r="W17" s="57">
        <v>0</v>
      </c>
      <c r="X17" s="57">
        <v>2.4301336573511541E-3</v>
      </c>
      <c r="Y17" s="57">
        <v>2.4301336573511541E-3</v>
      </c>
      <c r="Z17" s="57">
        <v>0.3353584447144593</v>
      </c>
      <c r="AA17" s="57">
        <v>13.474143377885783</v>
      </c>
      <c r="AB17" s="57">
        <v>5.7545565006075332</v>
      </c>
      <c r="AC17" s="57">
        <v>8.1409477521263665E-2</v>
      </c>
      <c r="AD17" s="57">
        <v>7.2904009720534627E-3</v>
      </c>
      <c r="AE17" s="57">
        <v>2.4301336573511544E-2</v>
      </c>
      <c r="AF17" s="57">
        <v>7.7764277035236931E-2</v>
      </c>
      <c r="AG17" s="57">
        <v>0.41358024691358025</v>
      </c>
      <c r="AH17" s="54">
        <v>4.136778953015513E-2</v>
      </c>
    </row>
    <row r="18" spans="1:34" ht="22.5" outlineLevel="1" x14ac:dyDescent="0.25">
      <c r="A18" s="4">
        <v>190972373</v>
      </c>
      <c r="B18" s="5" t="s">
        <v>18</v>
      </c>
      <c r="C18" s="59">
        <f>'1.Duomenys'!C18</f>
        <v>2031.3663252417221</v>
      </c>
      <c r="D18" s="41">
        <v>2087.4166666666665</v>
      </c>
      <c r="E18" s="54">
        <v>600.66666666666663</v>
      </c>
      <c r="F18" s="54">
        <v>0.68077945084145264</v>
      </c>
      <c r="G18" s="54">
        <v>0.57980513728963678</v>
      </c>
      <c r="H18" s="54">
        <v>0.20403878908024023</v>
      </c>
      <c r="I18" s="54">
        <v>0.16421612046058459</v>
      </c>
      <c r="J18" s="56">
        <v>45.333333333333336</v>
      </c>
      <c r="K18" s="56">
        <v>30</v>
      </c>
      <c r="L18" s="56">
        <v>19.666666666666668</v>
      </c>
      <c r="M18" s="56">
        <v>1.3333333333333333</v>
      </c>
      <c r="N18" s="56">
        <v>151.33333333333334</v>
      </c>
      <c r="O18" s="56">
        <v>7.666666666666667</v>
      </c>
      <c r="P18" s="56">
        <v>39.666666666666664</v>
      </c>
      <c r="Q18" s="57">
        <v>0.15837023914968998</v>
      </c>
      <c r="R18" s="58">
        <v>1.0451727192205492E-2</v>
      </c>
      <c r="S18" s="58">
        <v>7.0859167404782987E-4</v>
      </c>
      <c r="T18" s="58">
        <v>4.0744021257750219E-3</v>
      </c>
      <c r="U18" s="57">
        <v>2.3029229406554472E-2</v>
      </c>
      <c r="V18" s="57">
        <v>3.454384410983171E-2</v>
      </c>
      <c r="W18" s="57">
        <v>2.1080602302922937E-2</v>
      </c>
      <c r="X18" s="57">
        <v>3.1886625332152346E-3</v>
      </c>
      <c r="Y18" s="57">
        <v>1.0628875110717448E-3</v>
      </c>
      <c r="Z18" s="57">
        <v>7.7059344552701498E-2</v>
      </c>
      <c r="AA18" s="57">
        <v>7.1674596988485382</v>
      </c>
      <c r="AB18" s="57">
        <v>2.5785651018600531</v>
      </c>
      <c r="AC18" s="57">
        <v>5.6333038086802477E-2</v>
      </c>
      <c r="AD18" s="57">
        <v>3.1886625332152346E-3</v>
      </c>
      <c r="AE18" s="57">
        <v>6.9087688219663414E-3</v>
      </c>
      <c r="AF18" s="57">
        <v>4.5916740478299384E-2</v>
      </c>
      <c r="AG18" s="57">
        <v>0.46207497820401044</v>
      </c>
      <c r="AH18" s="54">
        <v>6.7443027704421163E-2</v>
      </c>
    </row>
    <row r="19" spans="1:34" ht="22.5" outlineLevel="1" x14ac:dyDescent="0.25">
      <c r="A19" s="4">
        <v>190973322</v>
      </c>
      <c r="B19" s="5" t="s">
        <v>19</v>
      </c>
      <c r="C19" s="59">
        <f>'1.Duomenys'!C19</f>
        <v>2779.8821587733228</v>
      </c>
      <c r="D19" s="41">
        <v>564.33333333333337</v>
      </c>
      <c r="E19" s="54">
        <v>129</v>
      </c>
      <c r="F19" s="54">
        <v>0.76445526475958625</v>
      </c>
      <c r="G19" s="54">
        <v>0.66768107121119913</v>
      </c>
      <c r="H19" s="54">
        <v>7.9614063867386953E-2</v>
      </c>
      <c r="I19" s="54">
        <v>0.24467437614120513</v>
      </c>
      <c r="J19" s="56">
        <v>0.66666666666666663</v>
      </c>
      <c r="K19" s="56">
        <v>0</v>
      </c>
      <c r="L19" s="56">
        <v>0</v>
      </c>
      <c r="M19" s="56">
        <v>0</v>
      </c>
      <c r="N19" s="56">
        <v>44.333333333333336</v>
      </c>
      <c r="O19" s="56">
        <v>0</v>
      </c>
      <c r="P19" s="56">
        <v>0</v>
      </c>
      <c r="Q19" s="57">
        <v>0.16311625076080341</v>
      </c>
      <c r="R19" s="58">
        <v>0</v>
      </c>
      <c r="S19" s="58">
        <v>0</v>
      </c>
      <c r="T19" s="58">
        <v>0</v>
      </c>
      <c r="U19" s="57">
        <v>0.24223980523432745</v>
      </c>
      <c r="V19" s="57">
        <v>5.1734631771150334E-2</v>
      </c>
      <c r="W19" s="57">
        <v>0</v>
      </c>
      <c r="X19" s="57">
        <v>3.6518563603164943E-3</v>
      </c>
      <c r="Y19" s="57">
        <v>3.6518563603164943E-3</v>
      </c>
      <c r="Z19" s="57">
        <v>0.75958612294583083</v>
      </c>
      <c r="AA19" s="57">
        <v>16.993694461351186</v>
      </c>
      <c r="AB19" s="57">
        <v>7.0193061472915401</v>
      </c>
      <c r="AC19" s="57">
        <v>0.11868533171028607</v>
      </c>
      <c r="AD19" s="57">
        <v>1.0955569080949483E-2</v>
      </c>
      <c r="AE19" s="57">
        <v>2.3280584297017654E-2</v>
      </c>
      <c r="AF19" s="57">
        <v>5.8429701765063909E-2</v>
      </c>
      <c r="AG19" s="57">
        <v>0.55319148936170215</v>
      </c>
      <c r="AH19" s="54">
        <v>7.1874020076268808E-2</v>
      </c>
    </row>
    <row r="20" spans="1:34" ht="22.5" outlineLevel="1" x14ac:dyDescent="0.25">
      <c r="A20" s="4">
        <v>290972940</v>
      </c>
      <c r="B20" s="5" t="s">
        <v>20</v>
      </c>
      <c r="C20" s="59">
        <f>'1.Duomenys'!C20</f>
        <v>2508.6633440524752</v>
      </c>
      <c r="D20" s="41">
        <v>567.41666666666674</v>
      </c>
      <c r="E20" s="54">
        <v>157.66666666666666</v>
      </c>
      <c r="F20" s="54">
        <v>0.71540312876052947</v>
      </c>
      <c r="G20" s="54">
        <v>0.7135980746089049</v>
      </c>
      <c r="H20" s="54">
        <v>0.17131799364561234</v>
      </c>
      <c r="I20" s="54">
        <v>0.55716004813477737</v>
      </c>
      <c r="J20" s="56">
        <v>0</v>
      </c>
      <c r="K20" s="56">
        <v>0</v>
      </c>
      <c r="L20" s="56">
        <v>0</v>
      </c>
      <c r="M20" s="56">
        <v>0</v>
      </c>
      <c r="N20" s="56">
        <v>50.333333333333336</v>
      </c>
      <c r="O20" s="56">
        <v>0</v>
      </c>
      <c r="P20" s="56">
        <v>0</v>
      </c>
      <c r="Q20" s="57">
        <v>0.39530685920577618</v>
      </c>
      <c r="R20" s="58">
        <v>0</v>
      </c>
      <c r="S20" s="58">
        <v>0</v>
      </c>
      <c r="T20" s="58">
        <v>0</v>
      </c>
      <c r="U20" s="57">
        <v>0.10830324909747292</v>
      </c>
      <c r="V20" s="57">
        <v>1.8050541516245487E-2</v>
      </c>
      <c r="W20" s="57">
        <v>0</v>
      </c>
      <c r="X20" s="57">
        <v>1.8050541516245488E-3</v>
      </c>
      <c r="Y20" s="57">
        <v>1.8050541516245488E-3</v>
      </c>
      <c r="Z20" s="57">
        <v>0</v>
      </c>
      <c r="AA20" s="57">
        <v>4.2699819494584839</v>
      </c>
      <c r="AB20" s="57">
        <v>2.7741877256317693</v>
      </c>
      <c r="AC20" s="57">
        <v>6.6787003610108309E-2</v>
      </c>
      <c r="AD20" s="57">
        <v>3.6101083032490976E-3</v>
      </c>
      <c r="AE20" s="57">
        <v>2.0270758122743683E-2</v>
      </c>
      <c r="AF20" s="57">
        <v>1.9873646209386281E-2</v>
      </c>
      <c r="AG20" s="57">
        <v>0.58655675332910584</v>
      </c>
      <c r="AH20" s="54">
        <v>6.01323561915741E-4</v>
      </c>
    </row>
    <row r="21" spans="1:34" ht="22.5" outlineLevel="1" x14ac:dyDescent="0.25">
      <c r="A21" s="4">
        <v>304311642</v>
      </c>
      <c r="B21" s="5" t="s">
        <v>21</v>
      </c>
      <c r="C21" s="59">
        <f>'1.Duomenys'!C21</f>
        <v>2193.8280120975678</v>
      </c>
      <c r="D21" s="41">
        <v>1361.9166666666667</v>
      </c>
      <c r="E21" s="54">
        <v>274.66666666666669</v>
      </c>
      <c r="F21" s="54">
        <v>0.83045267489711927</v>
      </c>
      <c r="G21" s="54">
        <v>0.83004115226337449</v>
      </c>
      <c r="H21" s="54">
        <v>8.0367889402802511E-2</v>
      </c>
      <c r="I21" s="54">
        <v>0.47983539094650207</v>
      </c>
      <c r="J21" s="56">
        <v>28</v>
      </c>
      <c r="K21" s="56">
        <v>0</v>
      </c>
      <c r="L21" s="56">
        <v>10.333333333333334</v>
      </c>
      <c r="M21" s="56">
        <v>0</v>
      </c>
      <c r="N21" s="56">
        <v>87.333333333333329</v>
      </c>
      <c r="O21" s="56">
        <v>4.333333333333333</v>
      </c>
      <c r="P21" s="56">
        <v>36.666666666666664</v>
      </c>
      <c r="Q21" s="57">
        <v>0.47407407407407409</v>
      </c>
      <c r="R21" s="58">
        <v>6.3786008230452681E-3</v>
      </c>
      <c r="S21" s="58">
        <v>0</v>
      </c>
      <c r="T21" s="58">
        <v>2.6748971193415634E-3</v>
      </c>
      <c r="U21" s="57">
        <v>9.4650205761316868E-3</v>
      </c>
      <c r="V21" s="57">
        <v>3.7860082304526747E-2</v>
      </c>
      <c r="W21" s="57">
        <v>2.2633744855967076E-2</v>
      </c>
      <c r="X21" s="57">
        <v>6.1728395061728394E-4</v>
      </c>
      <c r="Y21" s="57">
        <v>6.1728395061728394E-4</v>
      </c>
      <c r="Z21" s="57">
        <v>0.11728395061728394</v>
      </c>
      <c r="AA21" s="57">
        <v>18.180697530864197</v>
      </c>
      <c r="AB21" s="57">
        <v>10.152524691358025</v>
      </c>
      <c r="AC21" s="57">
        <v>7.407407407407407E-2</v>
      </c>
      <c r="AD21" s="57">
        <v>4.3209876543209872E-3</v>
      </c>
      <c r="AE21" s="57">
        <v>1.941358024691358E-2</v>
      </c>
      <c r="AF21" s="57">
        <v>4.0685185185185185E-2</v>
      </c>
      <c r="AG21" s="57">
        <v>0.51488886981893078</v>
      </c>
      <c r="AH21" s="54">
        <v>1.5523667937862237E-4</v>
      </c>
    </row>
    <row r="22" spans="1:34" ht="22.5" outlineLevel="1" x14ac:dyDescent="0.25">
      <c r="A22" s="4">
        <v>190808616</v>
      </c>
      <c r="B22" s="5" t="s">
        <v>22</v>
      </c>
      <c r="C22" s="59">
        <f>'1.Duomenys'!C22</f>
        <v>1898.7319365045696</v>
      </c>
      <c r="D22" s="41">
        <v>504.08333333333331</v>
      </c>
      <c r="E22" s="54">
        <v>113.33333333333333</v>
      </c>
      <c r="F22" s="54">
        <v>0.75380159304851557</v>
      </c>
      <c r="G22" s="54">
        <v>0.75380159304851557</v>
      </c>
      <c r="H22" s="54">
        <v>0.31522618756106158</v>
      </c>
      <c r="I22" s="54">
        <v>0.21433743664011587</v>
      </c>
      <c r="J22" s="56">
        <v>77.666666666666671</v>
      </c>
      <c r="K22" s="56">
        <v>39.333333333333336</v>
      </c>
      <c r="L22" s="56">
        <v>0</v>
      </c>
      <c r="M22" s="56">
        <v>0</v>
      </c>
      <c r="N22" s="56">
        <v>20.333333333333332</v>
      </c>
      <c r="O22" s="56">
        <v>0</v>
      </c>
      <c r="P22" s="56">
        <v>45.666666666666664</v>
      </c>
      <c r="Q22" s="57">
        <v>0.21433743664011587</v>
      </c>
      <c r="R22" s="58">
        <v>0</v>
      </c>
      <c r="S22" s="58">
        <v>0</v>
      </c>
      <c r="T22" s="58">
        <v>0</v>
      </c>
      <c r="U22" s="57">
        <v>0.18175235336712528</v>
      </c>
      <c r="V22" s="57">
        <v>7.965242577842143E-3</v>
      </c>
      <c r="W22" s="57">
        <v>9.9203475742215788E-2</v>
      </c>
      <c r="X22" s="57">
        <v>2.1723388848660392E-3</v>
      </c>
      <c r="Y22" s="57">
        <v>2.1723388848660392E-3</v>
      </c>
      <c r="Z22" s="57">
        <v>0.43446777697320782</v>
      </c>
      <c r="AA22" s="57">
        <v>37.060926864590883</v>
      </c>
      <c r="AB22" s="57">
        <v>3.9464446053584363</v>
      </c>
      <c r="AC22" s="57">
        <v>8.0376538740043454E-2</v>
      </c>
      <c r="AD22" s="57">
        <v>4.3446777697320783E-3</v>
      </c>
      <c r="AE22" s="57">
        <v>3.1889934829833454E-2</v>
      </c>
      <c r="AF22" s="57">
        <v>5.213613323678494E-2</v>
      </c>
      <c r="AG22" s="57">
        <v>0.47631307929969102</v>
      </c>
      <c r="AH22" s="54">
        <v>2.875215641173088E-4</v>
      </c>
    </row>
    <row r="23" spans="1:34" ht="22.5" outlineLevel="1" x14ac:dyDescent="0.25">
      <c r="A23" s="4">
        <v>111966767</v>
      </c>
      <c r="B23" s="5" t="s">
        <v>23</v>
      </c>
      <c r="C23" s="59">
        <f>'1.Duomenys'!C23</f>
        <v>2866.3760619873378</v>
      </c>
      <c r="D23" s="41">
        <v>779.08333333333326</v>
      </c>
      <c r="E23" s="54">
        <v>161.66666666666666</v>
      </c>
      <c r="F23" s="54">
        <v>0.68342036553524799</v>
      </c>
      <c r="G23" s="54">
        <v>0.59791122715404699</v>
      </c>
      <c r="H23" s="54">
        <v>0.3169162295062542</v>
      </c>
      <c r="I23" s="54">
        <v>0.41318537859007831</v>
      </c>
      <c r="J23" s="56">
        <v>52.666666666666664</v>
      </c>
      <c r="K23" s="56">
        <v>19.333333333333332</v>
      </c>
      <c r="L23" s="56">
        <v>19</v>
      </c>
      <c r="M23" s="56">
        <v>10</v>
      </c>
      <c r="N23" s="56">
        <v>24.666666666666668</v>
      </c>
      <c r="O23" s="56">
        <v>14</v>
      </c>
      <c r="P23" s="56">
        <v>50.666666666666664</v>
      </c>
      <c r="Q23" s="57">
        <v>0.38446475195822455</v>
      </c>
      <c r="R23" s="58">
        <v>3.7206266318537858E-2</v>
      </c>
      <c r="S23" s="58">
        <v>1.95822454308094E-2</v>
      </c>
      <c r="T23" s="58">
        <v>2.7415143603133157E-2</v>
      </c>
      <c r="U23" s="57">
        <v>0.15208877284595301</v>
      </c>
      <c r="V23" s="57">
        <v>1.6971279373368144E-2</v>
      </c>
      <c r="W23" s="57">
        <v>9.921671018276762E-2</v>
      </c>
      <c r="X23" s="57">
        <v>3.9164490861618795E-3</v>
      </c>
      <c r="Y23" s="57">
        <v>1.9582245430809398E-3</v>
      </c>
      <c r="Z23" s="57">
        <v>0.35248041775456918</v>
      </c>
      <c r="AA23" s="57">
        <v>33.959314621409916</v>
      </c>
      <c r="AB23" s="57">
        <v>15.867180156657962</v>
      </c>
      <c r="AC23" s="57">
        <v>9.2036553524804179E-2</v>
      </c>
      <c r="AD23" s="57">
        <v>7.832898172323759E-3</v>
      </c>
      <c r="AE23" s="57">
        <v>3.7206266318537858E-2</v>
      </c>
      <c r="AF23" s="57">
        <v>6.6579634464751958E-2</v>
      </c>
      <c r="AG23" s="57">
        <v>0.43720930232558142</v>
      </c>
      <c r="AH23" s="54">
        <v>5.5337020282750699E-2</v>
      </c>
    </row>
    <row r="24" spans="1:34" ht="22.5" outlineLevel="1" x14ac:dyDescent="0.25">
      <c r="A24" s="4">
        <v>111964759</v>
      </c>
      <c r="B24" s="5" t="s">
        <v>24</v>
      </c>
      <c r="C24" s="59">
        <f>'1.Duomenys'!C24</f>
        <v>3107.8047255216015</v>
      </c>
      <c r="D24" s="41">
        <v>503.91666666666663</v>
      </c>
      <c r="E24" s="54">
        <v>38.666666666666664</v>
      </c>
      <c r="F24" s="54">
        <v>0.90085470085470076</v>
      </c>
      <c r="G24" s="54">
        <v>0.90085470085470076</v>
      </c>
      <c r="H24" s="54">
        <v>0.13870457206416109</v>
      </c>
      <c r="I24" s="54">
        <v>0.67606837606837611</v>
      </c>
      <c r="J24" s="56">
        <v>31.333333333333332</v>
      </c>
      <c r="K24" s="56">
        <v>0</v>
      </c>
      <c r="L24" s="56">
        <v>0</v>
      </c>
      <c r="M24" s="56">
        <v>0</v>
      </c>
      <c r="N24" s="56">
        <v>25.666666666666668</v>
      </c>
      <c r="O24" s="56">
        <v>4.333333333333333</v>
      </c>
      <c r="P24" s="56">
        <v>0</v>
      </c>
      <c r="Q24" s="57">
        <v>0.62051282051282053</v>
      </c>
      <c r="R24" s="58">
        <v>0</v>
      </c>
      <c r="S24" s="58">
        <v>0</v>
      </c>
      <c r="T24" s="58">
        <v>1.111111111111111E-2</v>
      </c>
      <c r="U24" s="57">
        <v>0.17350427350427353</v>
      </c>
      <c r="V24" s="57">
        <v>1.452991452991453E-2</v>
      </c>
      <c r="W24" s="57">
        <v>0</v>
      </c>
      <c r="X24" s="57">
        <v>5.1282051282051282E-3</v>
      </c>
      <c r="Y24" s="57">
        <v>5.1282051282051282E-3</v>
      </c>
      <c r="Z24" s="57">
        <v>1.082051282051282</v>
      </c>
      <c r="AA24" s="57">
        <v>62.217025641025643</v>
      </c>
      <c r="AB24" s="57">
        <v>39.541025641025641</v>
      </c>
      <c r="AC24" s="57">
        <v>0.13333333333333333</v>
      </c>
      <c r="AD24" s="57">
        <v>1.0256410256410256E-2</v>
      </c>
      <c r="AE24" s="57">
        <v>3.4615384615384617E-2</v>
      </c>
      <c r="AF24" s="57">
        <v>9.0256410256410263E-2</v>
      </c>
      <c r="AG24" s="57">
        <v>0.49665711556829034</v>
      </c>
      <c r="AH24" s="54">
        <v>2.8538812785388126E-4</v>
      </c>
    </row>
    <row r="25" spans="1:34" ht="22.5" outlineLevel="1" x14ac:dyDescent="0.25">
      <c r="A25" s="4">
        <v>111964225</v>
      </c>
      <c r="B25" s="5" t="s">
        <v>25</v>
      </c>
      <c r="C25" s="59">
        <f>'1.Duomenys'!C25</f>
        <v>2514.1289138449288</v>
      </c>
      <c r="D25" s="41">
        <v>962.66666666666663</v>
      </c>
      <c r="E25" s="54">
        <v>10.666666666666666</v>
      </c>
      <c r="F25" s="54">
        <v>0.98736675878405045</v>
      </c>
      <c r="G25" s="54">
        <v>0.98736675878405045</v>
      </c>
      <c r="H25" s="54">
        <v>3.1583103039873666E-3</v>
      </c>
      <c r="I25" s="54">
        <v>0.67982629293328067</v>
      </c>
      <c r="J25" s="56">
        <v>0</v>
      </c>
      <c r="K25" s="56">
        <v>0</v>
      </c>
      <c r="L25" s="56">
        <v>0</v>
      </c>
      <c r="M25" s="56">
        <v>0</v>
      </c>
      <c r="N25" s="56">
        <v>10.666666666666666</v>
      </c>
      <c r="O25" s="56">
        <v>0</v>
      </c>
      <c r="P25" s="56">
        <v>0</v>
      </c>
      <c r="Q25" s="57">
        <v>0.58547177260165806</v>
      </c>
      <c r="R25" s="58">
        <v>0</v>
      </c>
      <c r="S25" s="58">
        <v>0</v>
      </c>
      <c r="T25" s="58">
        <v>0</v>
      </c>
      <c r="U25" s="57">
        <v>0.21831819976312672</v>
      </c>
      <c r="V25" s="57">
        <v>1.8949861823924198E-2</v>
      </c>
      <c r="W25" s="57">
        <v>0</v>
      </c>
      <c r="X25" s="57">
        <v>1.1843663639952624E-3</v>
      </c>
      <c r="Y25" s="57">
        <v>1.1843663639952624E-3</v>
      </c>
      <c r="Z25" s="57">
        <v>0.34109751283063561</v>
      </c>
      <c r="AA25" s="57">
        <v>17.28517568101066</v>
      </c>
      <c r="AB25" s="57">
        <v>10.523213580734307</v>
      </c>
      <c r="AC25" s="57">
        <v>7.1061981839715752E-2</v>
      </c>
      <c r="AD25" s="57">
        <v>7.1061981839715752E-3</v>
      </c>
      <c r="AE25" s="57">
        <v>2.0465850769838138E-2</v>
      </c>
      <c r="AF25" s="57">
        <v>5.2325305961310693E-2</v>
      </c>
      <c r="AG25" s="57">
        <v>0.4636068613815485</v>
      </c>
      <c r="AH25" s="54">
        <v>0</v>
      </c>
    </row>
    <row r="26" spans="1:34" ht="33.75" outlineLevel="1" x14ac:dyDescent="0.25">
      <c r="A26" s="4">
        <v>140199874</v>
      </c>
      <c r="B26" s="5" t="s">
        <v>26</v>
      </c>
      <c r="C26" s="59">
        <f>'1.Duomenys'!C26</f>
        <v>1279.663972542698</v>
      </c>
      <c r="D26" s="41">
        <v>2116.666666666667</v>
      </c>
      <c r="E26" s="54">
        <v>1818.6666666666667</v>
      </c>
      <c r="F26" s="54">
        <v>0.18262172284644193</v>
      </c>
      <c r="G26" s="54">
        <v>0.14996254681647941</v>
      </c>
      <c r="H26" s="54">
        <v>0.80433973653738422</v>
      </c>
      <c r="I26" s="54">
        <v>8.2247191011235954E-2</v>
      </c>
      <c r="J26" s="56">
        <v>78</v>
      </c>
      <c r="K26" s="56">
        <v>168</v>
      </c>
      <c r="L26" s="56">
        <v>513.66666666666663</v>
      </c>
      <c r="M26" s="56">
        <v>247.33333333333334</v>
      </c>
      <c r="N26" s="56">
        <v>113.33333333333333</v>
      </c>
      <c r="O26" s="56">
        <v>213.66666666666666</v>
      </c>
      <c r="P26" s="56">
        <v>1321.6666666666667</v>
      </c>
      <c r="Q26" s="57">
        <v>7.685393258426966E-2</v>
      </c>
      <c r="R26" s="58">
        <v>0.23086142322097378</v>
      </c>
      <c r="S26" s="58">
        <v>0.11116104868913858</v>
      </c>
      <c r="T26" s="58">
        <v>9.6029962546816477E-2</v>
      </c>
      <c r="U26" s="57">
        <v>7.0411985018726591E-3</v>
      </c>
      <c r="V26" s="57">
        <v>2.0524344569288387E-2</v>
      </c>
      <c r="W26" s="57">
        <v>0.59400749063670411</v>
      </c>
      <c r="X26" s="57">
        <v>4.4943820224719103E-4</v>
      </c>
      <c r="Y26" s="57">
        <v>4.4943820224719103E-4</v>
      </c>
      <c r="Z26" s="57">
        <v>0.19101123595505617</v>
      </c>
      <c r="AA26" s="57">
        <v>11.671950561797752</v>
      </c>
      <c r="AB26" s="57">
        <v>7.7354921348314614</v>
      </c>
      <c r="AC26" s="57">
        <v>3.1011235955056178E-2</v>
      </c>
      <c r="AD26" s="57">
        <v>3.1460674157303371E-3</v>
      </c>
      <c r="AE26" s="57">
        <v>8.8988764044943824E-3</v>
      </c>
      <c r="AF26" s="57">
        <v>1.6943820224719103E-2</v>
      </c>
      <c r="AG26" s="57">
        <v>0.5036496350364964</v>
      </c>
      <c r="AH26" s="54">
        <v>3.7579313368026175E-2</v>
      </c>
    </row>
    <row r="27" spans="1:34" ht="22.5" outlineLevel="1" x14ac:dyDescent="0.25">
      <c r="A27" s="4">
        <v>190973856</v>
      </c>
      <c r="B27" s="5" t="s">
        <v>27</v>
      </c>
      <c r="C27" s="59">
        <f>'1.Duomenys'!C27</f>
        <v>3700.5710850471578</v>
      </c>
      <c r="D27" s="41">
        <v>231.16666666666666</v>
      </c>
      <c r="E27" s="54">
        <v>6.333333333333333</v>
      </c>
      <c r="F27" s="54">
        <v>0.9655172413793105</v>
      </c>
      <c r="G27" s="54">
        <v>0.9655172413793105</v>
      </c>
      <c r="H27" s="54">
        <v>8.6206896551724137E-3</v>
      </c>
      <c r="I27" s="54">
        <v>0.81488203266787662</v>
      </c>
      <c r="J27" s="56">
        <v>0</v>
      </c>
      <c r="K27" s="56">
        <v>0</v>
      </c>
      <c r="L27" s="56">
        <v>0</v>
      </c>
      <c r="M27" s="56">
        <v>0</v>
      </c>
      <c r="N27" s="56">
        <v>6.333333333333333</v>
      </c>
      <c r="O27" s="56">
        <v>0</v>
      </c>
      <c r="P27" s="56">
        <v>5.333333333333333</v>
      </c>
      <c r="Q27" s="57">
        <v>0.81488203266787662</v>
      </c>
      <c r="R27" s="58">
        <v>0</v>
      </c>
      <c r="S27" s="58">
        <v>0</v>
      </c>
      <c r="T27" s="58">
        <v>0</v>
      </c>
      <c r="U27" s="57">
        <v>0</v>
      </c>
      <c r="V27" s="57">
        <v>4.1742286751361164E-2</v>
      </c>
      <c r="W27" s="57">
        <v>2.9038112522686024E-2</v>
      </c>
      <c r="X27" s="57">
        <v>5.4446460980036304E-3</v>
      </c>
      <c r="Y27" s="57">
        <v>5.4446460980036304E-3</v>
      </c>
      <c r="Z27" s="57">
        <v>0.54446460980036304</v>
      </c>
      <c r="AA27" s="57">
        <v>27.890308529945557</v>
      </c>
      <c r="AB27" s="57">
        <v>8.8645916515426499</v>
      </c>
      <c r="AC27" s="57">
        <v>0.13067150635208713</v>
      </c>
      <c r="AD27" s="57">
        <v>1.0889292196007261E-2</v>
      </c>
      <c r="AE27" s="57">
        <v>6.5335753176043565E-2</v>
      </c>
      <c r="AF27" s="57">
        <v>0.13203266787658802</v>
      </c>
      <c r="AG27" s="57">
        <v>0.38554216867469882</v>
      </c>
      <c r="AH27" s="54">
        <v>0</v>
      </c>
    </row>
    <row r="28" spans="1:34" ht="22.5" outlineLevel="1" x14ac:dyDescent="0.25">
      <c r="A28" s="4">
        <v>190974424</v>
      </c>
      <c r="B28" s="5" t="s">
        <v>28</v>
      </c>
      <c r="C28" s="59">
        <f>'1.Duomenys'!C28</f>
        <v>2938.3937333289314</v>
      </c>
      <c r="D28" s="41">
        <v>573</v>
      </c>
      <c r="E28" s="54">
        <v>78</v>
      </c>
      <c r="F28" s="54">
        <v>0.85483870967741926</v>
      </c>
      <c r="G28" s="54">
        <v>0.82382133995037221</v>
      </c>
      <c r="H28" s="54">
        <v>8.3797729799335779E-2</v>
      </c>
      <c r="I28" s="54">
        <v>0.59801488833746885</v>
      </c>
      <c r="J28" s="56">
        <v>25.333333333333332</v>
      </c>
      <c r="K28" s="56">
        <v>0</v>
      </c>
      <c r="L28" s="56">
        <v>0</v>
      </c>
      <c r="M28" s="56">
        <v>0</v>
      </c>
      <c r="N28" s="56">
        <v>25</v>
      </c>
      <c r="O28" s="56">
        <v>3</v>
      </c>
      <c r="P28" s="56">
        <v>0</v>
      </c>
      <c r="Q28" s="57">
        <v>0.31637717121588088</v>
      </c>
      <c r="R28" s="58">
        <v>0</v>
      </c>
      <c r="S28" s="58">
        <v>0</v>
      </c>
      <c r="T28" s="58">
        <v>5.5831265508684861E-3</v>
      </c>
      <c r="U28" s="57">
        <v>0.19168734491315134</v>
      </c>
      <c r="V28" s="57">
        <v>1.6129032258064512E-2</v>
      </c>
      <c r="W28" s="57">
        <v>0</v>
      </c>
      <c r="X28" s="57">
        <v>1.8610421836228286E-3</v>
      </c>
      <c r="Y28" s="57">
        <v>1.8610421836228286E-3</v>
      </c>
      <c r="Z28" s="57">
        <v>0.75372208436724564</v>
      </c>
      <c r="AA28" s="57">
        <v>10.187735732009925</v>
      </c>
      <c r="AB28" s="57">
        <v>5.0758995037220833</v>
      </c>
      <c r="AC28" s="57">
        <v>0.10049627791563275</v>
      </c>
      <c r="AD28" s="57">
        <v>9.3052109181141433E-3</v>
      </c>
      <c r="AE28" s="57">
        <v>2.4379652605459056E-2</v>
      </c>
      <c r="AF28" s="57">
        <v>6.048387096774193E-2</v>
      </c>
      <c r="AG28" s="57">
        <v>0.51625239005736145</v>
      </c>
      <c r="AH28" s="54">
        <v>2.8658935285246788E-2</v>
      </c>
    </row>
    <row r="29" spans="1:34" outlineLevel="1" x14ac:dyDescent="0.25">
      <c r="A29" s="4">
        <v>190974577</v>
      </c>
      <c r="B29" s="5" t="s">
        <v>29</v>
      </c>
      <c r="C29" s="59">
        <f>'1.Duomenys'!C29</f>
        <v>3554.2946937985457</v>
      </c>
      <c r="D29" s="41">
        <v>585.16666666666663</v>
      </c>
      <c r="E29" s="54">
        <v>37</v>
      </c>
      <c r="F29" s="54">
        <v>0.92965779467680609</v>
      </c>
      <c r="G29" s="54">
        <v>0.92965779467680609</v>
      </c>
      <c r="H29" s="54">
        <v>7.1974067903277261E-2</v>
      </c>
      <c r="I29" s="54">
        <v>0.73574144486692017</v>
      </c>
      <c r="J29" s="56">
        <v>27.333333333333332</v>
      </c>
      <c r="K29" s="56">
        <v>0</v>
      </c>
      <c r="L29" s="56">
        <v>0</v>
      </c>
      <c r="M29" s="56">
        <v>0</v>
      </c>
      <c r="N29" s="56">
        <v>6.333333333333333</v>
      </c>
      <c r="O29" s="56">
        <v>2</v>
      </c>
      <c r="P29" s="56">
        <v>0</v>
      </c>
      <c r="Q29" s="57">
        <v>0.6337135614702154</v>
      </c>
      <c r="R29" s="58">
        <v>0</v>
      </c>
      <c r="S29" s="58">
        <v>0</v>
      </c>
      <c r="T29" s="58">
        <v>3.8022813688212928E-3</v>
      </c>
      <c r="U29" s="57">
        <v>0.5</v>
      </c>
      <c r="V29" s="57">
        <v>8.1115335868187574E-2</v>
      </c>
      <c r="W29" s="57">
        <v>0</v>
      </c>
      <c r="X29" s="57">
        <v>1.9011406844106464E-3</v>
      </c>
      <c r="Y29" s="57">
        <v>1.9011406844106464E-3</v>
      </c>
      <c r="Z29" s="57">
        <v>0.47528517110266161</v>
      </c>
      <c r="AA29" s="57">
        <v>17.110855513307985</v>
      </c>
      <c r="AB29" s="57">
        <v>6.6439543726235737</v>
      </c>
      <c r="AC29" s="57">
        <v>0.11216730038022814</v>
      </c>
      <c r="AD29" s="57">
        <v>9.5057034220532317E-3</v>
      </c>
      <c r="AE29" s="57">
        <v>4.2015209125475288E-2</v>
      </c>
      <c r="AF29" s="57">
        <v>5.038022813688213E-2</v>
      </c>
      <c r="AG29" s="57">
        <v>0.52397868561278871</v>
      </c>
      <c r="AH29" s="54">
        <v>6.7855981384022765E-4</v>
      </c>
    </row>
    <row r="30" spans="1:34" ht="33.75" outlineLevel="1" x14ac:dyDescent="0.25">
      <c r="A30" s="4">
        <v>193180433</v>
      </c>
      <c r="B30" s="5" t="s">
        <v>30</v>
      </c>
      <c r="C30" s="59">
        <f>'1.Duomenys'!C30</f>
        <v>2991.7691963791744</v>
      </c>
      <c r="D30" s="41">
        <v>412.5</v>
      </c>
      <c r="E30" s="54">
        <v>58</v>
      </c>
      <c r="F30" s="54">
        <v>0.83723105706267542</v>
      </c>
      <c r="G30" s="54">
        <v>0.83723105706267542</v>
      </c>
      <c r="H30" s="54">
        <v>0.20885592248015891</v>
      </c>
      <c r="I30" s="54">
        <v>0.68007483629560339</v>
      </c>
      <c r="J30" s="56">
        <v>42.666666666666664</v>
      </c>
      <c r="K30" s="56">
        <v>20</v>
      </c>
      <c r="L30" s="56">
        <v>0</v>
      </c>
      <c r="M30" s="56">
        <v>0</v>
      </c>
      <c r="N30" s="56">
        <v>9.3333333333333339</v>
      </c>
      <c r="O30" s="56">
        <v>0</v>
      </c>
      <c r="P30" s="56">
        <v>0</v>
      </c>
      <c r="Q30" s="57">
        <v>0.67165575304022462</v>
      </c>
      <c r="R30" s="58">
        <v>0</v>
      </c>
      <c r="S30" s="58">
        <v>0</v>
      </c>
      <c r="T30" s="58">
        <v>0</v>
      </c>
      <c r="U30" s="57">
        <v>0</v>
      </c>
      <c r="V30" s="57">
        <v>3.9289055191768008E-2</v>
      </c>
      <c r="W30" s="57">
        <v>0</v>
      </c>
      <c r="X30" s="57">
        <v>2.8063610851262865E-3</v>
      </c>
      <c r="Y30" s="57">
        <v>2.8063610851262865E-3</v>
      </c>
      <c r="Z30" s="57">
        <v>0.5051449953227316</v>
      </c>
      <c r="AA30" s="57">
        <v>21.371253507951359</v>
      </c>
      <c r="AB30" s="57">
        <v>15.993732460243219</v>
      </c>
      <c r="AC30" s="57">
        <v>8.699719363891488E-2</v>
      </c>
      <c r="AD30" s="57">
        <v>1.1225444340505146E-2</v>
      </c>
      <c r="AE30" s="57">
        <v>4.2095416276894296E-2</v>
      </c>
      <c r="AF30" s="57">
        <v>6.8755846585594013E-2</v>
      </c>
      <c r="AG30" s="57">
        <v>0.41471571906354515</v>
      </c>
      <c r="AH30" s="54">
        <v>0</v>
      </c>
    </row>
    <row r="31" spans="1:34" ht="33.75" outlineLevel="1" x14ac:dyDescent="0.25">
      <c r="A31" s="4">
        <v>190804938</v>
      </c>
      <c r="B31" s="5" t="s">
        <v>31</v>
      </c>
      <c r="C31" s="59">
        <f>'1.Duomenys'!C31</f>
        <v>3111.402372545394</v>
      </c>
      <c r="D31" s="41">
        <v>323.08333333333331</v>
      </c>
      <c r="E31" s="54">
        <v>21.333333333333332</v>
      </c>
      <c r="F31" s="54">
        <v>0.90574374079528719</v>
      </c>
      <c r="G31" s="54">
        <v>0.8262150220913107</v>
      </c>
      <c r="H31" s="54">
        <v>6.9044014393428735E-2</v>
      </c>
      <c r="I31" s="54">
        <v>0.77172312223858608</v>
      </c>
      <c r="J31" s="56">
        <v>6.666666666666667</v>
      </c>
      <c r="K31" s="56">
        <v>0</v>
      </c>
      <c r="L31" s="56">
        <v>0</v>
      </c>
      <c r="M31" s="56">
        <v>0</v>
      </c>
      <c r="N31" s="56">
        <v>12</v>
      </c>
      <c r="O31" s="56">
        <v>0</v>
      </c>
      <c r="P31" s="56">
        <v>15.333333333333334</v>
      </c>
      <c r="Q31" s="57">
        <v>0.77172312223858608</v>
      </c>
      <c r="R31" s="58">
        <v>0</v>
      </c>
      <c r="S31" s="58">
        <v>0</v>
      </c>
      <c r="T31" s="58">
        <v>0</v>
      </c>
      <c r="U31" s="57">
        <v>0.16347569955817379</v>
      </c>
      <c r="V31" s="57">
        <v>1.0309278350515464E-2</v>
      </c>
      <c r="W31" s="57">
        <v>6.774668630338733E-2</v>
      </c>
      <c r="X31" s="57">
        <v>4.418262150220913E-3</v>
      </c>
      <c r="Y31" s="57">
        <v>4.418262150220913E-3</v>
      </c>
      <c r="Z31" s="57">
        <v>0.94550810014727538</v>
      </c>
      <c r="AA31" s="57">
        <v>61.057997054491892</v>
      </c>
      <c r="AB31" s="57">
        <v>31.701030927835049</v>
      </c>
      <c r="AC31" s="57">
        <v>0.11487481590574374</v>
      </c>
      <c r="AD31" s="57">
        <v>1.7673048600883652E-2</v>
      </c>
      <c r="AE31" s="57">
        <v>6.3181148748159055E-2</v>
      </c>
      <c r="AF31" s="57">
        <v>0.11394698085419734</v>
      </c>
      <c r="AG31" s="57">
        <v>0.37095163361392491</v>
      </c>
      <c r="AH31" s="54">
        <v>6.9198075948859739E-2</v>
      </c>
    </row>
    <row r="32" spans="1:34" ht="22.5" outlineLevel="1" x14ac:dyDescent="0.25">
      <c r="A32" s="4">
        <v>190805125</v>
      </c>
      <c r="B32" s="5" t="s">
        <v>32</v>
      </c>
      <c r="C32" s="59">
        <f>'1.Duomenys'!C32</f>
        <v>2881.2566508771552</v>
      </c>
      <c r="D32" s="41">
        <v>537.33333333333326</v>
      </c>
      <c r="E32" s="54">
        <v>65</v>
      </c>
      <c r="F32" s="54">
        <v>0.837228714524207</v>
      </c>
      <c r="G32" s="54">
        <v>0.74290484140233726</v>
      </c>
      <c r="H32" s="54">
        <v>0.20004427396443097</v>
      </c>
      <c r="I32" s="54">
        <v>0.59682804674457435</v>
      </c>
      <c r="J32" s="56">
        <v>25.333333333333332</v>
      </c>
      <c r="K32" s="56">
        <v>0</v>
      </c>
      <c r="L32" s="56">
        <v>0</v>
      </c>
      <c r="M32" s="56">
        <v>0</v>
      </c>
      <c r="N32" s="56">
        <v>12.333333333333334</v>
      </c>
      <c r="O32" s="56">
        <v>1.3333333333333333</v>
      </c>
      <c r="P32" s="56">
        <v>0</v>
      </c>
      <c r="Q32" s="57">
        <v>0.55258764607679467</v>
      </c>
      <c r="R32" s="58">
        <v>0</v>
      </c>
      <c r="S32" s="58">
        <v>0</v>
      </c>
      <c r="T32" s="58">
        <v>3.3388981636060101E-3</v>
      </c>
      <c r="U32" s="57">
        <v>0.13689482470784642</v>
      </c>
      <c r="V32" s="57">
        <v>5.6761268781302179E-2</v>
      </c>
      <c r="W32" s="57">
        <v>0</v>
      </c>
      <c r="X32" s="57">
        <v>2.5041736227045075E-3</v>
      </c>
      <c r="Y32" s="57">
        <v>2.5041736227045075E-3</v>
      </c>
      <c r="Z32" s="57">
        <v>0.5008347245409015</v>
      </c>
      <c r="AA32" s="57">
        <v>28.672787979966614</v>
      </c>
      <c r="AB32" s="57">
        <v>8.7270450751252096</v>
      </c>
      <c r="AC32" s="57">
        <v>4.5075125208681135E-2</v>
      </c>
      <c r="AD32" s="57">
        <v>1.001669449081803E-2</v>
      </c>
      <c r="AE32" s="57">
        <v>3.3606010016694492E-2</v>
      </c>
      <c r="AF32" s="57">
        <v>7.6818030050083475E-2</v>
      </c>
      <c r="AG32" s="57">
        <v>0.26099817301278894</v>
      </c>
      <c r="AH32" s="54">
        <v>6.9101080049017299E-2</v>
      </c>
    </row>
    <row r="33" spans="1:34" ht="22.5" outlineLevel="1" x14ac:dyDescent="0.25">
      <c r="A33" s="4">
        <v>190807667</v>
      </c>
      <c r="B33" s="5" t="s">
        <v>33</v>
      </c>
      <c r="C33" s="59">
        <f>'1.Duomenys'!C33</f>
        <v>2808.8323100607195</v>
      </c>
      <c r="D33" s="41">
        <v>399.08333333333331</v>
      </c>
      <c r="E33" s="54">
        <v>45.333333333333336</v>
      </c>
      <c r="F33" s="54">
        <v>0.85376344086021516</v>
      </c>
      <c r="G33" s="54">
        <v>0.85376344086021516</v>
      </c>
      <c r="H33" s="54">
        <v>0.12535134499372941</v>
      </c>
      <c r="I33" s="54">
        <v>0.3827956989247312</v>
      </c>
      <c r="J33" s="56">
        <v>3.3333333333333335</v>
      </c>
      <c r="K33" s="56">
        <v>14</v>
      </c>
      <c r="L33" s="56">
        <v>0</v>
      </c>
      <c r="M33" s="56">
        <v>0</v>
      </c>
      <c r="N33" s="56">
        <v>23.333333333333332</v>
      </c>
      <c r="O33" s="56">
        <v>2</v>
      </c>
      <c r="P33" s="56">
        <v>2</v>
      </c>
      <c r="Q33" s="57">
        <v>0.3827956989247312</v>
      </c>
      <c r="R33" s="58">
        <v>0</v>
      </c>
      <c r="S33" s="58">
        <v>0</v>
      </c>
      <c r="T33" s="58">
        <v>6.4516129032258064E-3</v>
      </c>
      <c r="U33" s="57">
        <v>0.25483870967741934</v>
      </c>
      <c r="V33" s="57">
        <v>2.0430107526881718E-2</v>
      </c>
      <c r="W33" s="57">
        <v>6.4516129032258064E-3</v>
      </c>
      <c r="X33" s="57">
        <v>3.2258064516129032E-3</v>
      </c>
      <c r="Y33" s="57">
        <v>3.2258064516129032E-3</v>
      </c>
      <c r="Z33" s="57">
        <v>0.38709677419354838</v>
      </c>
      <c r="AA33" s="57">
        <v>16.42258064516129</v>
      </c>
      <c r="AB33" s="57">
        <v>5.4548387096774196</v>
      </c>
      <c r="AC33" s="57">
        <v>0.12580645161290321</v>
      </c>
      <c r="AD33" s="57">
        <v>9.6774193548387101E-3</v>
      </c>
      <c r="AE33" s="57">
        <v>3.870967741935484E-2</v>
      </c>
      <c r="AF33" s="57">
        <v>6.1290322580645158E-2</v>
      </c>
      <c r="AG33" s="57">
        <v>0.53424657534246578</v>
      </c>
      <c r="AH33" s="54">
        <v>0</v>
      </c>
    </row>
    <row r="34" spans="1:34" ht="22.5" outlineLevel="1" x14ac:dyDescent="0.25">
      <c r="A34" s="4">
        <v>111964944</v>
      </c>
      <c r="B34" s="5" t="s">
        <v>34</v>
      </c>
      <c r="C34" s="59">
        <f>'1.Duomenys'!C34</f>
        <v>2507.1332651338917</v>
      </c>
      <c r="D34" s="41">
        <v>1639.6666666666665</v>
      </c>
      <c r="E34" s="54">
        <v>370.66666666666669</v>
      </c>
      <c r="F34" s="54">
        <v>0.74067164179104483</v>
      </c>
      <c r="G34" s="54">
        <v>0.70778917910447758</v>
      </c>
      <c r="H34" s="54">
        <v>0.19868280359482646</v>
      </c>
      <c r="I34" s="54">
        <v>0.45499067164179108</v>
      </c>
      <c r="J34" s="56">
        <v>87.333333333333329</v>
      </c>
      <c r="K34" s="56">
        <v>41.333333333333336</v>
      </c>
      <c r="L34" s="56">
        <v>19.666666666666668</v>
      </c>
      <c r="M34" s="56">
        <v>25.666666666666668</v>
      </c>
      <c r="N34" s="56">
        <v>58.666666666666664</v>
      </c>
      <c r="O34" s="56">
        <v>26</v>
      </c>
      <c r="P34" s="56">
        <v>210.66666666666666</v>
      </c>
      <c r="Q34" s="57">
        <v>0.4099813432835821</v>
      </c>
      <c r="R34" s="58">
        <v>1.3759328358208957E-2</v>
      </c>
      <c r="S34" s="58">
        <v>1.7957089552238809E-2</v>
      </c>
      <c r="T34" s="58">
        <v>1.8190298507462687E-2</v>
      </c>
      <c r="U34" s="57">
        <v>0.22061567164179105</v>
      </c>
      <c r="V34" s="57">
        <v>1.9123134328358209E-2</v>
      </c>
      <c r="W34" s="57">
        <v>0.14738805970149255</v>
      </c>
      <c r="X34" s="57">
        <v>3.4981343283582091E-3</v>
      </c>
      <c r="Y34" s="57">
        <v>3.4981343283582091E-3</v>
      </c>
      <c r="Z34" s="57">
        <v>0.18540111940298509</v>
      </c>
      <c r="AA34" s="57">
        <v>27.422224813432837</v>
      </c>
      <c r="AB34" s="57">
        <v>17.234020522388061</v>
      </c>
      <c r="AC34" s="57">
        <v>9.5848880597014935E-2</v>
      </c>
      <c r="AD34" s="57">
        <v>4.8973880597014928E-3</v>
      </c>
      <c r="AE34" s="57">
        <v>1.7490671641791047E-2</v>
      </c>
      <c r="AF34" s="57">
        <v>7.6958955223880604E-2</v>
      </c>
      <c r="AG34" s="57">
        <v>0.48884924174843891</v>
      </c>
      <c r="AH34" s="54">
        <v>2.4121642431429394E-2</v>
      </c>
    </row>
    <row r="35" spans="1:34" ht="22.5" outlineLevel="1" x14ac:dyDescent="0.25">
      <c r="A35" s="4">
        <v>290977720</v>
      </c>
      <c r="B35" s="5" t="s">
        <v>35</v>
      </c>
      <c r="C35" s="59">
        <f>'1.Duomenys'!C35</f>
        <v>2526.1179846011428</v>
      </c>
      <c r="D35" s="41">
        <v>902.16666666666663</v>
      </c>
      <c r="E35" s="54">
        <v>136.66666666666666</v>
      </c>
      <c r="F35" s="54">
        <v>0.80410893454371724</v>
      </c>
      <c r="G35" s="54">
        <v>0.75298614429049227</v>
      </c>
      <c r="H35" s="54">
        <v>0.1745045663185352</v>
      </c>
      <c r="I35" s="54">
        <v>0.60726230291447691</v>
      </c>
      <c r="J35" s="56">
        <v>78.666666666666671</v>
      </c>
      <c r="K35" s="56">
        <v>19.333333333333332</v>
      </c>
      <c r="L35" s="56">
        <v>0</v>
      </c>
      <c r="M35" s="56">
        <v>0</v>
      </c>
      <c r="N35" s="56">
        <v>29.333333333333332</v>
      </c>
      <c r="O35" s="56">
        <v>0</v>
      </c>
      <c r="P35" s="56">
        <v>80.666666666666671</v>
      </c>
      <c r="Q35" s="57">
        <v>0.58767319636884863</v>
      </c>
      <c r="R35" s="58">
        <v>0</v>
      </c>
      <c r="S35" s="58">
        <v>0</v>
      </c>
      <c r="T35" s="58">
        <v>0</v>
      </c>
      <c r="U35" s="57">
        <v>0.13521261347348304</v>
      </c>
      <c r="V35" s="57">
        <v>5.6856187290969896E-2</v>
      </c>
      <c r="W35" s="57">
        <v>0.11562350692785477</v>
      </c>
      <c r="X35" s="57">
        <v>2.866698518872432E-3</v>
      </c>
      <c r="Y35" s="57">
        <v>2.866698518872432E-3</v>
      </c>
      <c r="Z35" s="57">
        <v>0.43000477783086483</v>
      </c>
      <c r="AA35" s="57">
        <v>32.819727663640705</v>
      </c>
      <c r="AB35" s="57">
        <v>19.923898709985668</v>
      </c>
      <c r="AC35" s="57">
        <v>9.1734352603917824E-2</v>
      </c>
      <c r="AD35" s="57">
        <v>5.733397037744864E-3</v>
      </c>
      <c r="AE35" s="57">
        <v>2.6516817964644054E-2</v>
      </c>
      <c r="AF35" s="57">
        <v>0.11180124223602485</v>
      </c>
      <c r="AG35" s="57">
        <v>0.38905798726929319</v>
      </c>
      <c r="AH35" s="54">
        <v>2.8720026584649047E-2</v>
      </c>
    </row>
    <row r="36" spans="1:34" ht="33.75" outlineLevel="1" x14ac:dyDescent="0.25">
      <c r="A36" s="4">
        <v>191176774</v>
      </c>
      <c r="B36" s="5" t="s">
        <v>36</v>
      </c>
      <c r="C36" s="59">
        <f>'1.Duomenys'!C36</f>
        <v>3290.8768546237075</v>
      </c>
      <c r="D36" s="41">
        <v>425.16666666666669</v>
      </c>
      <c r="E36" s="54">
        <v>122.66666666666667</v>
      </c>
      <c r="F36" s="54">
        <v>0.69153394803017598</v>
      </c>
      <c r="G36" s="54">
        <v>0.69153394803017598</v>
      </c>
      <c r="H36" s="54">
        <v>0.25216281094897064</v>
      </c>
      <c r="I36" s="54">
        <v>0.26655490360435874</v>
      </c>
      <c r="J36" s="56">
        <v>24</v>
      </c>
      <c r="K36" s="56">
        <v>0</v>
      </c>
      <c r="L36" s="56">
        <v>0</v>
      </c>
      <c r="M36" s="56">
        <v>0</v>
      </c>
      <c r="N36" s="56">
        <v>44</v>
      </c>
      <c r="O36" s="56">
        <v>0</v>
      </c>
      <c r="P36" s="56">
        <v>8.6666666666666661</v>
      </c>
      <c r="Q36" s="57">
        <v>0.25230511316010057</v>
      </c>
      <c r="R36" s="58">
        <v>0</v>
      </c>
      <c r="S36" s="58">
        <v>0</v>
      </c>
      <c r="T36" s="58">
        <v>0</v>
      </c>
      <c r="U36" s="57">
        <v>0.22883487007544007</v>
      </c>
      <c r="V36" s="57">
        <v>0</v>
      </c>
      <c r="W36" s="57">
        <v>2.179379715004191E-2</v>
      </c>
      <c r="X36" s="57">
        <v>5.0293378038558257E-3</v>
      </c>
      <c r="Y36" s="57">
        <v>5.0293378038558257E-3</v>
      </c>
      <c r="Z36" s="57">
        <v>0.6110645431684828</v>
      </c>
      <c r="AA36" s="57">
        <v>58.548960603520534</v>
      </c>
      <c r="AB36" s="57">
        <v>25.852632020117348</v>
      </c>
      <c r="AC36" s="57">
        <v>0.13076278290025145</v>
      </c>
      <c r="AD36" s="57">
        <v>1.0058675607711651E-2</v>
      </c>
      <c r="AE36" s="57">
        <v>7.9212070410729252E-2</v>
      </c>
      <c r="AF36" s="57">
        <v>9.6814752724224643E-2</v>
      </c>
      <c r="AG36" s="57">
        <v>0.41269841269841268</v>
      </c>
      <c r="AH36" s="54">
        <v>0</v>
      </c>
    </row>
    <row r="37" spans="1:34" ht="22.5" outlineLevel="1" x14ac:dyDescent="0.25">
      <c r="A37" s="4">
        <v>111963995</v>
      </c>
      <c r="B37" s="5" t="s">
        <v>37</v>
      </c>
      <c r="C37" s="59">
        <f>'1.Duomenys'!C37</f>
        <v>2381.8005866980106</v>
      </c>
      <c r="D37" s="41">
        <v>1271.25</v>
      </c>
      <c r="E37" s="54">
        <v>239.33333333333334</v>
      </c>
      <c r="F37" s="54">
        <v>0.76169930302024558</v>
      </c>
      <c r="G37" s="54">
        <v>0.76169930302024558</v>
      </c>
      <c r="H37" s="54">
        <v>0.26639519874660861</v>
      </c>
      <c r="I37" s="54">
        <v>0.50414868901427146</v>
      </c>
      <c r="J37" s="56">
        <v>162.66666666666666</v>
      </c>
      <c r="K37" s="56">
        <v>0</v>
      </c>
      <c r="L37" s="56">
        <v>0</v>
      </c>
      <c r="M37" s="56">
        <v>0</v>
      </c>
      <c r="N37" s="56">
        <v>58.333333333333336</v>
      </c>
      <c r="O37" s="56">
        <v>12.333333333333334</v>
      </c>
      <c r="P37" s="56">
        <v>45.333333333333336</v>
      </c>
      <c r="Q37" s="57">
        <v>0.44108861599734484</v>
      </c>
      <c r="R37" s="58">
        <v>0</v>
      </c>
      <c r="S37" s="58">
        <v>0</v>
      </c>
      <c r="T37" s="58">
        <v>1.228011948224361E-2</v>
      </c>
      <c r="U37" s="57">
        <v>0.13342183869897112</v>
      </c>
      <c r="V37" s="57">
        <v>2.1905077995353468E-2</v>
      </c>
      <c r="W37" s="57">
        <v>4.5137736475273811E-2</v>
      </c>
      <c r="X37" s="57">
        <v>1.9913707268503153E-3</v>
      </c>
      <c r="Y37" s="57">
        <v>9.9568536342515765E-4</v>
      </c>
      <c r="Z37" s="57">
        <v>1.1769000995685364</v>
      </c>
      <c r="AA37" s="57">
        <v>50.158994357782937</v>
      </c>
      <c r="AB37" s="57">
        <v>23.823006969797543</v>
      </c>
      <c r="AC37" s="57">
        <v>9.6581480252240282E-2</v>
      </c>
      <c r="AD37" s="57">
        <v>9.9568536342515765E-3</v>
      </c>
      <c r="AE37" s="57">
        <v>1.1948224361101892E-2</v>
      </c>
      <c r="AF37" s="57">
        <v>4.8788582807832721E-2</v>
      </c>
      <c r="AG37" s="57">
        <v>0.57058823529411762</v>
      </c>
      <c r="AH37" s="54">
        <v>0</v>
      </c>
    </row>
    <row r="38" spans="1:34" ht="22.5" outlineLevel="1" x14ac:dyDescent="0.25">
      <c r="A38" s="4">
        <v>147178142</v>
      </c>
      <c r="B38" s="5" t="s">
        <v>38</v>
      </c>
      <c r="C38" s="59">
        <f>'1.Duomenys'!C38</f>
        <v>1142.8655292359254</v>
      </c>
      <c r="D38" s="41">
        <v>1121.9166666666667</v>
      </c>
      <c r="E38" s="54">
        <v>963.33333333333337</v>
      </c>
      <c r="F38" s="54">
        <v>1.6672337529772031E-2</v>
      </c>
      <c r="G38" s="54">
        <v>1.6672337529772031E-2</v>
      </c>
      <c r="H38" s="54">
        <v>0.99583191561755702</v>
      </c>
      <c r="I38" s="54">
        <v>1.0207553589656346E-2</v>
      </c>
      <c r="J38" s="56">
        <v>94.666666666666671</v>
      </c>
      <c r="K38" s="56">
        <v>135.33333333333334</v>
      </c>
      <c r="L38" s="56">
        <v>331.33333333333331</v>
      </c>
      <c r="M38" s="56">
        <v>258.66666666666669</v>
      </c>
      <c r="N38" s="56">
        <v>105.66666666666667</v>
      </c>
      <c r="O38" s="56">
        <v>89</v>
      </c>
      <c r="P38" s="56">
        <v>677.33333333333337</v>
      </c>
      <c r="Q38" s="57">
        <v>0</v>
      </c>
      <c r="R38" s="58">
        <v>0.3382102756039469</v>
      </c>
      <c r="S38" s="58">
        <v>0.26403538618577749</v>
      </c>
      <c r="T38" s="58">
        <v>9.0847226947941478E-2</v>
      </c>
      <c r="U38" s="57">
        <v>2.0415107179312694E-3</v>
      </c>
      <c r="V38" s="57">
        <v>1.7012589316093912E-3</v>
      </c>
      <c r="W38" s="57">
        <v>0.69139162980605651</v>
      </c>
      <c r="X38" s="57">
        <v>1.0207553589656347E-3</v>
      </c>
      <c r="Y38" s="57">
        <v>1.0207553589656347E-3</v>
      </c>
      <c r="Z38" s="57">
        <v>0</v>
      </c>
      <c r="AA38" s="57">
        <v>2.7754338210275606</v>
      </c>
      <c r="AB38" s="57">
        <v>1.3790404899625723</v>
      </c>
      <c r="AC38" s="57">
        <v>2.4498128615175231E-2</v>
      </c>
      <c r="AD38" s="57">
        <v>0</v>
      </c>
      <c r="AE38" s="57">
        <v>5.6141544743109903E-3</v>
      </c>
      <c r="AF38" s="57">
        <v>2.0415107179312694E-3</v>
      </c>
      <c r="AG38" s="57">
        <v>0.76190476190476186</v>
      </c>
      <c r="AH38" s="54">
        <v>0</v>
      </c>
    </row>
    <row r="39" spans="1:34" ht="33.75" outlineLevel="1" x14ac:dyDescent="0.25">
      <c r="A39" s="4">
        <v>304384359</v>
      </c>
      <c r="B39" s="5" t="s">
        <v>39</v>
      </c>
      <c r="C39" s="59">
        <f>'1.Duomenys'!C39</f>
        <v>4017.9787707196901</v>
      </c>
      <c r="D39" s="41">
        <v>379.24999999999994</v>
      </c>
      <c r="E39" s="54">
        <v>17.666666666666668</v>
      </c>
      <c r="F39" s="54">
        <v>0.94432773109243706</v>
      </c>
      <c r="G39" s="54">
        <v>0.73319327731092443</v>
      </c>
      <c r="H39" s="54">
        <v>1.3918067226890759E-2</v>
      </c>
      <c r="I39" s="54">
        <v>0.61869747899159666</v>
      </c>
      <c r="J39" s="56">
        <v>0</v>
      </c>
      <c r="K39" s="56">
        <v>0</v>
      </c>
      <c r="L39" s="56">
        <v>0</v>
      </c>
      <c r="M39" s="56">
        <v>0</v>
      </c>
      <c r="N39" s="56">
        <v>15.666666666666666</v>
      </c>
      <c r="O39" s="56">
        <v>0</v>
      </c>
      <c r="P39" s="56">
        <v>0</v>
      </c>
      <c r="Q39" s="57">
        <v>0.59978991596638664</v>
      </c>
      <c r="R39" s="58">
        <v>0</v>
      </c>
      <c r="S39" s="58">
        <v>0</v>
      </c>
      <c r="T39" s="58">
        <v>0</v>
      </c>
      <c r="U39" s="57">
        <v>0.36239495798319332</v>
      </c>
      <c r="V39" s="57">
        <v>2.7310924369747899E-2</v>
      </c>
      <c r="W39" s="57">
        <v>0</v>
      </c>
      <c r="X39" s="57">
        <v>3.1512605042016808E-3</v>
      </c>
      <c r="Y39" s="57">
        <v>3.1512605042016808E-3</v>
      </c>
      <c r="Z39" s="57">
        <v>1.1628151260504203</v>
      </c>
      <c r="AA39" s="57">
        <v>57.45264705882353</v>
      </c>
      <c r="AB39" s="57">
        <v>33.766859243697482</v>
      </c>
      <c r="AC39" s="57">
        <v>0.13235294117647059</v>
      </c>
      <c r="AD39" s="57">
        <v>1.2605042016806723E-2</v>
      </c>
      <c r="AE39" s="57">
        <v>6.0472689075630262E-2</v>
      </c>
      <c r="AF39" s="57">
        <v>0.13550420168067229</v>
      </c>
      <c r="AG39" s="57">
        <v>0.3882059340049912</v>
      </c>
      <c r="AH39" s="54">
        <v>0.13665095946322744</v>
      </c>
    </row>
    <row r="40" spans="1:34" ht="22.5" outlineLevel="1" x14ac:dyDescent="0.25">
      <c r="A40" s="4">
        <v>190805844</v>
      </c>
      <c r="B40" s="5" t="s">
        <v>40</v>
      </c>
      <c r="C40" s="59">
        <f>'1.Duomenys'!C40</f>
        <v>2847.8374138800627</v>
      </c>
      <c r="D40" s="41">
        <v>781.33333333333326</v>
      </c>
      <c r="E40" s="54">
        <v>306.33333333333331</v>
      </c>
      <c r="F40" s="54">
        <v>0.53562405255179379</v>
      </c>
      <c r="G40" s="54">
        <v>0.53562405255179379</v>
      </c>
      <c r="H40" s="54">
        <v>0.36871928476191634</v>
      </c>
      <c r="I40" s="54">
        <v>0.50783223850429515</v>
      </c>
      <c r="J40" s="56">
        <v>128.66666666666666</v>
      </c>
      <c r="K40" s="56">
        <v>6</v>
      </c>
      <c r="L40" s="56">
        <v>31.666666666666668</v>
      </c>
      <c r="M40" s="56">
        <v>18.333333333333332</v>
      </c>
      <c r="N40" s="56">
        <v>27</v>
      </c>
      <c r="O40" s="56">
        <v>27.333333333333332</v>
      </c>
      <c r="P40" s="56">
        <v>111.33333333333333</v>
      </c>
      <c r="Q40" s="57">
        <v>0.42193026781202625</v>
      </c>
      <c r="R40" s="58">
        <v>4.8004042445679643E-2</v>
      </c>
      <c r="S40" s="58">
        <v>2.7791814047498736E-2</v>
      </c>
      <c r="T40" s="58">
        <v>4.1435068216270847E-2</v>
      </c>
      <c r="U40" s="57">
        <v>0.14401212733703891</v>
      </c>
      <c r="V40" s="57">
        <v>0</v>
      </c>
      <c r="W40" s="57">
        <v>0.1687721071248105</v>
      </c>
      <c r="X40" s="57">
        <v>3.0318342597271349E-3</v>
      </c>
      <c r="Y40" s="57">
        <v>3.0318342597271349E-3</v>
      </c>
      <c r="Z40" s="57">
        <v>1.1687721071248105</v>
      </c>
      <c r="AA40" s="57">
        <v>43.558438605356244</v>
      </c>
      <c r="AB40" s="57">
        <v>23.014653865588681</v>
      </c>
      <c r="AC40" s="57">
        <v>9.3986862051541192E-2</v>
      </c>
      <c r="AD40" s="57">
        <v>7.579585649317838E-3</v>
      </c>
      <c r="AE40" s="57">
        <v>3.8473976755937341E-2</v>
      </c>
      <c r="AF40" s="57">
        <v>7.3870641738251641E-2</v>
      </c>
      <c r="AG40" s="57">
        <v>0.42667400729474914</v>
      </c>
      <c r="AH40" s="54">
        <v>0</v>
      </c>
    </row>
    <row r="41" spans="1:34" ht="22.5" outlineLevel="1" x14ac:dyDescent="0.25">
      <c r="A41" s="4">
        <v>190977872</v>
      </c>
      <c r="B41" s="5" t="s">
        <v>41</v>
      </c>
      <c r="C41" s="59">
        <f>'1.Duomenys'!C41</f>
        <v>3749.4877376108388</v>
      </c>
      <c r="D41" s="41">
        <v>543.83333333333326</v>
      </c>
      <c r="E41" s="54">
        <v>35.333333333333336</v>
      </c>
      <c r="F41" s="54">
        <v>0.91757387247278377</v>
      </c>
      <c r="G41" s="54">
        <v>0.55909797822706064</v>
      </c>
      <c r="H41" s="54">
        <v>0.14670636699326706</v>
      </c>
      <c r="I41" s="54">
        <v>0.31026438569206843</v>
      </c>
      <c r="J41" s="56">
        <v>41.333333333333336</v>
      </c>
      <c r="K41" s="56">
        <v>10</v>
      </c>
      <c r="L41" s="56">
        <v>0</v>
      </c>
      <c r="M41" s="56">
        <v>0</v>
      </c>
      <c r="N41" s="56">
        <v>10.666666666666666</v>
      </c>
      <c r="O41" s="56">
        <v>1.3333333333333333</v>
      </c>
      <c r="P41" s="56">
        <v>0</v>
      </c>
      <c r="Q41" s="57">
        <v>0.18429237947122862</v>
      </c>
      <c r="R41" s="58">
        <v>0</v>
      </c>
      <c r="S41" s="58">
        <v>0</v>
      </c>
      <c r="T41" s="58">
        <v>3.1104199066874024E-3</v>
      </c>
      <c r="U41" s="57">
        <v>5.6765163297045097E-2</v>
      </c>
      <c r="V41" s="57">
        <v>0.15085536547433903</v>
      </c>
      <c r="W41" s="57">
        <v>0</v>
      </c>
      <c r="X41" s="57">
        <v>4.6656298600311038E-3</v>
      </c>
      <c r="Y41" s="57">
        <v>4.6656298600311038E-3</v>
      </c>
      <c r="Z41" s="57">
        <v>0.8398133748055987</v>
      </c>
      <c r="AA41" s="57">
        <v>45.384377916018664</v>
      </c>
      <c r="AB41" s="57">
        <v>16.496267496111972</v>
      </c>
      <c r="AC41" s="57">
        <v>0.14463452566096421</v>
      </c>
      <c r="AD41" s="57">
        <v>9.3312597200622075E-3</v>
      </c>
      <c r="AE41" s="57">
        <v>5.0878693623639185E-2</v>
      </c>
      <c r="AF41" s="57">
        <v>9.8514774494556756E-2</v>
      </c>
      <c r="AG41" s="57">
        <v>0.4686673217930305</v>
      </c>
      <c r="AH41" s="54">
        <v>0.19479266658396102</v>
      </c>
    </row>
    <row r="42" spans="1:34" ht="33.75" outlineLevel="1" x14ac:dyDescent="0.25">
      <c r="A42" s="4">
        <v>190805997</v>
      </c>
      <c r="B42" s="5" t="s">
        <v>42</v>
      </c>
      <c r="C42" s="59">
        <f>'1.Duomenys'!C42</f>
        <v>2772.112996054967</v>
      </c>
      <c r="D42" s="41">
        <v>425.08333333333337</v>
      </c>
      <c r="E42" s="54">
        <v>112</v>
      </c>
      <c r="F42" s="54">
        <v>0.67123287671232867</v>
      </c>
      <c r="G42" s="54">
        <v>0.67123287671232867</v>
      </c>
      <c r="H42" s="54">
        <v>0.28479830090555458</v>
      </c>
      <c r="I42" s="54">
        <v>0.54207436399217213</v>
      </c>
      <c r="J42" s="56">
        <v>4</v>
      </c>
      <c r="K42" s="56">
        <v>0</v>
      </c>
      <c r="L42" s="56">
        <v>7.333333333333333</v>
      </c>
      <c r="M42" s="56">
        <v>16.333333333333332</v>
      </c>
      <c r="N42" s="56">
        <v>17.333333333333332</v>
      </c>
      <c r="O42" s="56">
        <v>10.333333333333334</v>
      </c>
      <c r="P42" s="56">
        <v>60.666666666666664</v>
      </c>
      <c r="Q42" s="57">
        <v>0.50782778864970646</v>
      </c>
      <c r="R42" s="58">
        <v>2.1526418786692758E-2</v>
      </c>
      <c r="S42" s="58">
        <v>4.7945205479452045E-2</v>
      </c>
      <c r="T42" s="58">
        <v>3.0332681017612523E-2</v>
      </c>
      <c r="U42" s="57">
        <v>0.20450097847358123</v>
      </c>
      <c r="V42" s="57">
        <v>1.3698630136986301E-2</v>
      </c>
      <c r="W42" s="57">
        <v>0.17808219178082191</v>
      </c>
      <c r="X42" s="57">
        <v>2.9354207436399216E-3</v>
      </c>
      <c r="Y42" s="57">
        <v>2.9354207436399216E-3</v>
      </c>
      <c r="Z42" s="57">
        <v>0.57240704500978468</v>
      </c>
      <c r="AA42" s="57">
        <v>39.161448140900191</v>
      </c>
      <c r="AB42" s="57">
        <v>21.462857142857143</v>
      </c>
      <c r="AC42" s="57">
        <v>8.5127201565557725E-2</v>
      </c>
      <c r="AD42" s="57">
        <v>8.8062622309197647E-3</v>
      </c>
      <c r="AE42" s="57">
        <v>2.0547945205479451E-2</v>
      </c>
      <c r="AF42" s="57">
        <v>7.9256360078277882E-2</v>
      </c>
      <c r="AG42" s="57">
        <v>0.43939393939393939</v>
      </c>
      <c r="AH42" s="54">
        <v>0</v>
      </c>
    </row>
    <row r="43" spans="1:34" ht="33.75" outlineLevel="1" x14ac:dyDescent="0.25">
      <c r="A43" s="4">
        <v>190804895</v>
      </c>
      <c r="B43" s="5" t="s">
        <v>43</v>
      </c>
      <c r="C43" s="59">
        <f>'1.Duomenys'!C43</f>
        <v>1875.1682726334884</v>
      </c>
      <c r="D43" s="41">
        <v>481.08333333333337</v>
      </c>
      <c r="E43" s="54">
        <v>103.66666666666667</v>
      </c>
      <c r="F43" s="54">
        <v>0.74632952691680254</v>
      </c>
      <c r="G43" s="54">
        <v>0.73409461663947795</v>
      </c>
      <c r="H43" s="54">
        <v>0.33938447782934639</v>
      </c>
      <c r="I43" s="54">
        <v>0.17373572593800979</v>
      </c>
      <c r="J43" s="56">
        <v>85.333333333333329</v>
      </c>
      <c r="K43" s="56">
        <v>24</v>
      </c>
      <c r="L43" s="56">
        <v>0</v>
      </c>
      <c r="M43" s="56">
        <v>0</v>
      </c>
      <c r="N43" s="56">
        <v>9</v>
      </c>
      <c r="O43" s="56">
        <v>0</v>
      </c>
      <c r="P43" s="56">
        <v>62.666666666666664</v>
      </c>
      <c r="Q43" s="57">
        <v>0.17373572593800979</v>
      </c>
      <c r="R43" s="58">
        <v>0</v>
      </c>
      <c r="S43" s="58">
        <v>0</v>
      </c>
      <c r="T43" s="58">
        <v>0</v>
      </c>
      <c r="U43" s="57">
        <v>6.6884176182707991E-2</v>
      </c>
      <c r="V43" s="57">
        <v>3.3442088091353996E-2</v>
      </c>
      <c r="W43" s="57">
        <v>0.15334420880913538</v>
      </c>
      <c r="X43" s="57">
        <v>2.4469820554649264E-3</v>
      </c>
      <c r="Y43" s="57">
        <v>2.4469820554649264E-3</v>
      </c>
      <c r="Z43" s="57">
        <v>0.11011419249592169</v>
      </c>
      <c r="AA43" s="57">
        <v>9.4155220228384984</v>
      </c>
      <c r="AB43" s="57">
        <v>5.8195350734094617</v>
      </c>
      <c r="AC43" s="57">
        <v>7.3409461663947795E-2</v>
      </c>
      <c r="AD43" s="57">
        <v>4.8939641109298528E-3</v>
      </c>
      <c r="AE43" s="57">
        <v>1.4681892332789558E-2</v>
      </c>
      <c r="AF43" s="57">
        <v>4.4657422512234909E-2</v>
      </c>
      <c r="AG43" s="57">
        <v>0.5240174672489083</v>
      </c>
      <c r="AH43" s="54">
        <v>3.058727569331158E-3</v>
      </c>
    </row>
    <row r="44" spans="1:34" ht="22.5" outlineLevel="1" x14ac:dyDescent="0.25">
      <c r="A44" s="4">
        <v>190804176</v>
      </c>
      <c r="B44" s="5" t="s">
        <v>44</v>
      </c>
      <c r="C44" s="59">
        <f>'1.Duomenys'!C44</f>
        <v>2792.9570163426329</v>
      </c>
      <c r="D44" s="41">
        <v>239.08333333333334</v>
      </c>
      <c r="E44" s="54">
        <v>66</v>
      </c>
      <c r="F44" s="54">
        <v>0.45604395604395609</v>
      </c>
      <c r="G44" s="54">
        <v>0.45604395604395609</v>
      </c>
      <c r="H44" s="54">
        <v>0.31563688450756422</v>
      </c>
      <c r="I44" s="54">
        <v>0.37912087912087916</v>
      </c>
      <c r="J44" s="56">
        <v>28.666666666666668</v>
      </c>
      <c r="K44" s="56">
        <v>14.333333333333334</v>
      </c>
      <c r="L44" s="56">
        <v>0</v>
      </c>
      <c r="M44" s="56">
        <v>0</v>
      </c>
      <c r="N44" s="56">
        <v>12.333333333333334</v>
      </c>
      <c r="O44" s="56">
        <v>0</v>
      </c>
      <c r="P44" s="56">
        <v>36</v>
      </c>
      <c r="Q44" s="57">
        <v>0.34615384615384615</v>
      </c>
      <c r="R44" s="58">
        <v>0</v>
      </c>
      <c r="S44" s="58">
        <v>0</v>
      </c>
      <c r="T44" s="58">
        <v>0</v>
      </c>
      <c r="U44" s="57">
        <v>0.1098901098901099</v>
      </c>
      <c r="V44" s="57">
        <v>0</v>
      </c>
      <c r="W44" s="57">
        <v>0.2967032967032967</v>
      </c>
      <c r="X44" s="57">
        <v>8.241758241758242E-3</v>
      </c>
      <c r="Y44" s="57">
        <v>8.241758241758242E-3</v>
      </c>
      <c r="Z44" s="57">
        <v>0.74175824175824179</v>
      </c>
      <c r="AA44" s="57">
        <v>114.3754945054945</v>
      </c>
      <c r="AB44" s="57">
        <v>59.954423076923078</v>
      </c>
      <c r="AC44" s="57">
        <v>0.11538461538461539</v>
      </c>
      <c r="AD44" s="57">
        <v>8.241758241758242E-3</v>
      </c>
      <c r="AE44" s="57">
        <v>2.8846153846153848E-2</v>
      </c>
      <c r="AF44" s="57">
        <v>3.7087912087912088E-2</v>
      </c>
      <c r="AG44" s="57">
        <v>0.60869565217391308</v>
      </c>
      <c r="AH44" s="54">
        <v>0</v>
      </c>
    </row>
    <row r="45" spans="1:34" ht="22.5" outlineLevel="1" x14ac:dyDescent="0.25">
      <c r="A45" s="4">
        <v>144132264</v>
      </c>
      <c r="B45" s="5" t="s">
        <v>45</v>
      </c>
      <c r="C45" s="59">
        <f>'1.Duomenys'!C45</f>
        <v>1397.2475016909339</v>
      </c>
      <c r="D45" s="41">
        <v>1791.3333333333333</v>
      </c>
      <c r="E45" s="54">
        <v>1456</v>
      </c>
      <c r="F45" s="54">
        <v>4.960835509138381E-2</v>
      </c>
      <c r="G45" s="54">
        <v>4.960835509138381E-2</v>
      </c>
      <c r="H45" s="54">
        <v>0.98103332565863477</v>
      </c>
      <c r="I45" s="54">
        <v>0</v>
      </c>
      <c r="J45" s="56">
        <v>200.66666666666666</v>
      </c>
      <c r="K45" s="56">
        <v>60</v>
      </c>
      <c r="L45" s="56">
        <v>403</v>
      </c>
      <c r="M45" s="56">
        <v>333.33333333333331</v>
      </c>
      <c r="N45" s="56">
        <v>67.666666666666671</v>
      </c>
      <c r="O45" s="56">
        <v>9.3333333333333339</v>
      </c>
      <c r="P45" s="56">
        <v>1001.3333333333334</v>
      </c>
      <c r="Q45" s="57">
        <v>0</v>
      </c>
      <c r="R45" s="58">
        <v>0.26305483028720628</v>
      </c>
      <c r="S45" s="58">
        <v>0.2175805047867711</v>
      </c>
      <c r="T45" s="58">
        <v>6.0922541340295913E-3</v>
      </c>
      <c r="U45" s="57">
        <v>1.0443864229765013E-2</v>
      </c>
      <c r="V45" s="57">
        <v>2.1758050478677109E-3</v>
      </c>
      <c r="W45" s="57">
        <v>0.65361183637946041</v>
      </c>
      <c r="X45" s="57">
        <v>6.5274151436031332E-4</v>
      </c>
      <c r="Y45" s="57">
        <v>6.5274151436031332E-4</v>
      </c>
      <c r="Z45" s="57">
        <v>5.2219321148825066E-3</v>
      </c>
      <c r="AA45" s="57">
        <v>3.4503328981723236</v>
      </c>
      <c r="AB45" s="57">
        <v>2.3708093994778068</v>
      </c>
      <c r="AC45" s="57">
        <v>2.4151436031331592E-2</v>
      </c>
      <c r="AD45" s="57">
        <v>0</v>
      </c>
      <c r="AE45" s="57">
        <v>0</v>
      </c>
      <c r="AF45" s="57">
        <v>0</v>
      </c>
      <c r="AG45" s="57">
        <v>1</v>
      </c>
      <c r="AH45" s="54">
        <v>0</v>
      </c>
    </row>
    <row r="46" spans="1:34" ht="22.5" outlineLevel="1" x14ac:dyDescent="0.25">
      <c r="A46" s="4">
        <v>300039668</v>
      </c>
      <c r="B46" s="5" t="s">
        <v>46</v>
      </c>
      <c r="C46" s="59">
        <f>'1.Duomenys'!C46</f>
        <v>2568.2017681358175</v>
      </c>
      <c r="D46" s="41">
        <v>2064.5</v>
      </c>
      <c r="E46" s="54">
        <v>245.33333333333334</v>
      </c>
      <c r="F46" s="54">
        <v>0.86644892034113596</v>
      </c>
      <c r="G46" s="54">
        <v>0.76211213935764832</v>
      </c>
      <c r="H46" s="54">
        <v>5.5797081989338602E-2</v>
      </c>
      <c r="I46" s="54">
        <v>0.4748684449283252</v>
      </c>
      <c r="J46" s="56">
        <v>17.333333333333332</v>
      </c>
      <c r="K46" s="56">
        <v>4</v>
      </c>
      <c r="L46" s="56">
        <v>0</v>
      </c>
      <c r="M46" s="56">
        <v>0</v>
      </c>
      <c r="N46" s="56">
        <v>107</v>
      </c>
      <c r="O46" s="56">
        <v>1.6666666666666667</v>
      </c>
      <c r="P46" s="56">
        <v>41.333333333333336</v>
      </c>
      <c r="Q46" s="57">
        <v>0.39992741789148972</v>
      </c>
      <c r="R46" s="58">
        <v>0</v>
      </c>
      <c r="S46" s="58">
        <v>0</v>
      </c>
      <c r="T46" s="58">
        <v>9.0727635637815284E-4</v>
      </c>
      <c r="U46" s="57">
        <v>0.19506441662130283</v>
      </c>
      <c r="V46" s="57">
        <v>4.8992923244420249E-2</v>
      </c>
      <c r="W46" s="57">
        <v>2.2500453638178191E-2</v>
      </c>
      <c r="X46" s="57">
        <v>3.2661948829613499E-3</v>
      </c>
      <c r="Y46" s="57">
        <v>2.7218290691344584E-3</v>
      </c>
      <c r="Z46" s="57">
        <v>0.4817637452367991</v>
      </c>
      <c r="AA46" s="57">
        <v>23.068747958628197</v>
      </c>
      <c r="AB46" s="57">
        <v>14.812416984213391</v>
      </c>
      <c r="AC46" s="57">
        <v>9.0364725095264012E-2</v>
      </c>
      <c r="AD46" s="57">
        <v>3.8105606967882419E-3</v>
      </c>
      <c r="AE46" s="57">
        <v>2.3952095808383235E-2</v>
      </c>
      <c r="AF46" s="57">
        <v>6.1241154055525313E-2</v>
      </c>
      <c r="AG46" s="57">
        <v>0.50379362670713201</v>
      </c>
      <c r="AH46" s="54">
        <v>9.1174477080663882E-2</v>
      </c>
    </row>
    <row r="47" spans="1:34" ht="22.5" outlineLevel="1" x14ac:dyDescent="0.25">
      <c r="A47" s="4">
        <v>190087881</v>
      </c>
      <c r="B47" s="5" t="s">
        <v>47</v>
      </c>
      <c r="C47" s="59">
        <f>'1.Duomenys'!C47</f>
        <v>3383.5202934238941</v>
      </c>
      <c r="D47" s="41">
        <v>360.25000000000006</v>
      </c>
      <c r="E47" s="54">
        <v>20.333333333333332</v>
      </c>
      <c r="F47" s="54">
        <v>0.93169092945128762</v>
      </c>
      <c r="G47" s="54">
        <v>0.89025755879059343</v>
      </c>
      <c r="H47" s="54">
        <v>1.707726763717805E-2</v>
      </c>
      <c r="I47" s="54">
        <v>0.63381858902575583</v>
      </c>
      <c r="J47" s="56">
        <v>0</v>
      </c>
      <c r="K47" s="56">
        <v>0</v>
      </c>
      <c r="L47" s="56">
        <v>0</v>
      </c>
      <c r="M47" s="56">
        <v>0</v>
      </c>
      <c r="N47" s="56">
        <v>20.333333333333332</v>
      </c>
      <c r="O47" s="56">
        <v>0</v>
      </c>
      <c r="P47" s="56">
        <v>0</v>
      </c>
      <c r="Q47" s="57">
        <v>0.54199328107502798</v>
      </c>
      <c r="R47" s="58">
        <v>0</v>
      </c>
      <c r="S47" s="58">
        <v>0</v>
      </c>
      <c r="T47" s="58">
        <v>0</v>
      </c>
      <c r="U47" s="57">
        <v>0.20940649496080627</v>
      </c>
      <c r="V47" s="57">
        <v>2.0156774916013438E-2</v>
      </c>
      <c r="W47" s="57">
        <v>0</v>
      </c>
      <c r="X47" s="57">
        <v>3.3594624860022394E-3</v>
      </c>
      <c r="Y47" s="57">
        <v>3.3594624860022394E-3</v>
      </c>
      <c r="Z47" s="57">
        <v>1.29003359462486</v>
      </c>
      <c r="AA47" s="57">
        <v>30.435587905935048</v>
      </c>
      <c r="AB47" s="57">
        <v>4.790593505039193</v>
      </c>
      <c r="AC47" s="57">
        <v>0.1276595744680851</v>
      </c>
      <c r="AD47" s="57">
        <v>6.7189249720044789E-3</v>
      </c>
      <c r="AE47" s="57">
        <v>3.2586786114221722E-2</v>
      </c>
      <c r="AF47" s="57">
        <v>8.2642777155655101E-2</v>
      </c>
      <c r="AG47" s="57">
        <v>0.49159120310478649</v>
      </c>
      <c r="AH47" s="54">
        <v>2.3603440286362187E-2</v>
      </c>
    </row>
    <row r="48" spans="1:34" ht="22.5" outlineLevel="1" x14ac:dyDescent="0.25">
      <c r="A48" s="4">
        <v>190965375</v>
      </c>
      <c r="B48" s="5" t="s">
        <v>48</v>
      </c>
      <c r="C48" s="59">
        <f>'1.Duomenys'!C48</f>
        <v>2927.7335400982438</v>
      </c>
      <c r="D48" s="41">
        <v>708.66666666666674</v>
      </c>
      <c r="E48" s="54">
        <v>87</v>
      </c>
      <c r="F48" s="54">
        <v>0.87798036465638152</v>
      </c>
      <c r="G48" s="54">
        <v>0.81533426834969613</v>
      </c>
      <c r="H48" s="54">
        <v>0.16729441361159469</v>
      </c>
      <c r="I48" s="54">
        <v>0.48807854137447404</v>
      </c>
      <c r="J48" s="56">
        <v>96.333333333333329</v>
      </c>
      <c r="K48" s="56">
        <v>0</v>
      </c>
      <c r="L48" s="56">
        <v>0</v>
      </c>
      <c r="M48" s="56">
        <v>0</v>
      </c>
      <c r="N48" s="56">
        <v>14.666666666666666</v>
      </c>
      <c r="O48" s="56">
        <v>0</v>
      </c>
      <c r="P48" s="56">
        <v>47.666666666666664</v>
      </c>
      <c r="Q48" s="57">
        <v>0.43057503506311362</v>
      </c>
      <c r="R48" s="58">
        <v>0</v>
      </c>
      <c r="S48" s="58">
        <v>0</v>
      </c>
      <c r="T48" s="58">
        <v>0</v>
      </c>
      <c r="U48" s="57">
        <v>0.14399251986909772</v>
      </c>
      <c r="V48" s="57">
        <v>5.0958391771856008E-2</v>
      </c>
      <c r="W48" s="57">
        <v>6.6853669939223939E-2</v>
      </c>
      <c r="X48" s="57">
        <v>4.2075736325385693E-3</v>
      </c>
      <c r="Y48" s="57">
        <v>2.8050490883590462E-3</v>
      </c>
      <c r="Z48" s="57">
        <v>0.42776998597475457</v>
      </c>
      <c r="AA48" s="57">
        <v>16.64244039270687</v>
      </c>
      <c r="AB48" s="57">
        <v>11.459663394109397</v>
      </c>
      <c r="AC48" s="57">
        <v>8.134642356241234E-2</v>
      </c>
      <c r="AD48" s="57">
        <v>4.2075736325385693E-3</v>
      </c>
      <c r="AE48" s="57">
        <v>2.6647966339410939E-2</v>
      </c>
      <c r="AF48" s="57">
        <v>7.5736325385694248E-2</v>
      </c>
      <c r="AG48" s="57">
        <v>0.43283582089552236</v>
      </c>
      <c r="AH48" s="54">
        <v>5.0350779800782453E-2</v>
      </c>
    </row>
    <row r="49" spans="1:34" ht="22.5" outlineLevel="1" x14ac:dyDescent="0.25">
      <c r="A49" s="4">
        <v>111967488</v>
      </c>
      <c r="B49" s="5" t="s">
        <v>49</v>
      </c>
      <c r="C49" s="59">
        <f>'1.Duomenys'!C49</f>
        <v>2961.2220655680435</v>
      </c>
      <c r="D49" s="41">
        <v>147.41666666666666</v>
      </c>
      <c r="E49" s="54">
        <v>4.666666666666667</v>
      </c>
      <c r="F49" s="54">
        <v>0.96363636363636362</v>
      </c>
      <c r="G49" s="54">
        <v>0.96363636363636362</v>
      </c>
      <c r="H49" s="54">
        <v>9.0909090909090905E-3</v>
      </c>
      <c r="I49" s="54">
        <v>0.81298701298701292</v>
      </c>
      <c r="J49" s="56">
        <v>0</v>
      </c>
      <c r="K49" s="56">
        <v>0</v>
      </c>
      <c r="L49" s="56">
        <v>0</v>
      </c>
      <c r="M49" s="56">
        <v>0</v>
      </c>
      <c r="N49" s="56">
        <v>4.666666666666667</v>
      </c>
      <c r="O49" s="56">
        <v>0</v>
      </c>
      <c r="P49" s="56">
        <v>0</v>
      </c>
      <c r="Q49" s="57">
        <v>0.76623376623376616</v>
      </c>
      <c r="R49" s="58">
        <v>0</v>
      </c>
      <c r="S49" s="58">
        <v>0</v>
      </c>
      <c r="T49" s="58">
        <v>0</v>
      </c>
      <c r="U49" s="57">
        <v>0.22337662337662337</v>
      </c>
      <c r="V49" s="57">
        <v>0</v>
      </c>
      <c r="W49" s="57">
        <v>0</v>
      </c>
      <c r="X49" s="57">
        <v>7.7922077922077913E-3</v>
      </c>
      <c r="Y49" s="57">
        <v>7.7922077922077913E-3</v>
      </c>
      <c r="Z49" s="57">
        <v>0.31168831168831168</v>
      </c>
      <c r="AA49" s="57">
        <v>19.31672727272727</v>
      </c>
      <c r="AB49" s="57">
        <v>7.6633246753246747</v>
      </c>
      <c r="AC49" s="57">
        <v>0.14025974025974025</v>
      </c>
      <c r="AD49" s="57">
        <v>7.7922077922077913E-3</v>
      </c>
      <c r="AE49" s="57">
        <v>5.2597402597402594E-2</v>
      </c>
      <c r="AF49" s="57">
        <v>7.5974025974025972E-2</v>
      </c>
      <c r="AG49" s="57">
        <v>0.50704225352112675</v>
      </c>
      <c r="AH49" s="54">
        <v>0</v>
      </c>
    </row>
    <row r="50" spans="1:34" ht="22.5" outlineLevel="1" x14ac:dyDescent="0.25">
      <c r="A50" s="4">
        <v>111963842</v>
      </c>
      <c r="B50" s="5" t="s">
        <v>50</v>
      </c>
      <c r="C50" s="59">
        <f>'1.Duomenys'!C50</f>
        <v>2769.7973466027333</v>
      </c>
      <c r="D50" s="41">
        <v>469.83333333333337</v>
      </c>
      <c r="E50" s="54">
        <v>78.333333333333329</v>
      </c>
      <c r="F50" s="54">
        <v>0.78321033210332103</v>
      </c>
      <c r="G50" s="54">
        <v>0.77952029520295207</v>
      </c>
      <c r="H50" s="54">
        <v>0.19029909348886914</v>
      </c>
      <c r="I50" s="54">
        <v>0.27490774907749077</v>
      </c>
      <c r="J50" s="56">
        <v>47.333333333333336</v>
      </c>
      <c r="K50" s="56">
        <v>17.333333333333332</v>
      </c>
      <c r="L50" s="56">
        <v>0</v>
      </c>
      <c r="M50" s="56">
        <v>0</v>
      </c>
      <c r="N50" s="56">
        <v>29</v>
      </c>
      <c r="O50" s="56">
        <v>1.6666666666666667</v>
      </c>
      <c r="P50" s="56">
        <v>20</v>
      </c>
      <c r="Q50" s="57">
        <v>0.24815498154981552</v>
      </c>
      <c r="R50" s="58">
        <v>0</v>
      </c>
      <c r="S50" s="58">
        <v>0</v>
      </c>
      <c r="T50" s="58">
        <v>4.6125461254612555E-3</v>
      </c>
      <c r="U50" s="57">
        <v>0.10332103321033212</v>
      </c>
      <c r="V50" s="57">
        <v>3.4132841328413287E-2</v>
      </c>
      <c r="W50" s="57">
        <v>5.5350553505535055E-2</v>
      </c>
      <c r="X50" s="57">
        <v>2.767527675276753E-3</v>
      </c>
      <c r="Y50" s="57">
        <v>2.767527675276753E-3</v>
      </c>
      <c r="Z50" s="57">
        <v>0.19372693726937271</v>
      </c>
      <c r="AA50" s="57">
        <v>9.2166697416974177</v>
      </c>
      <c r="AB50" s="57">
        <v>5.5298523985239854</v>
      </c>
      <c r="AC50" s="57">
        <v>9.6863468634686353E-2</v>
      </c>
      <c r="AD50" s="57">
        <v>1.1070110701107012E-2</v>
      </c>
      <c r="AE50" s="57">
        <v>2.2140221402214024E-2</v>
      </c>
      <c r="AF50" s="57">
        <v>0.10378228782287824</v>
      </c>
      <c r="AG50" s="57">
        <v>0.41420118343195267</v>
      </c>
      <c r="AH50" s="54">
        <v>1.5249188636464678E-3</v>
      </c>
    </row>
    <row r="51" spans="1:34" ht="22.5" outlineLevel="1" x14ac:dyDescent="0.25">
      <c r="A51" s="4">
        <v>190807286</v>
      </c>
      <c r="B51" s="5" t="s">
        <v>51</v>
      </c>
      <c r="C51" s="59">
        <f>'1.Duomenys'!C51</f>
        <v>2496.1236867780462</v>
      </c>
      <c r="D51" s="41">
        <v>702.16666666666663</v>
      </c>
      <c r="E51" s="54">
        <v>122.66666666666667</v>
      </c>
      <c r="F51" s="54">
        <v>0.72310007524454478</v>
      </c>
      <c r="G51" s="54">
        <v>0.72310007524454478</v>
      </c>
      <c r="H51" s="54">
        <v>0.38371597276028191</v>
      </c>
      <c r="I51" s="54">
        <v>0.66892400300978172</v>
      </c>
      <c r="J51" s="56">
        <v>112.33333333333333</v>
      </c>
      <c r="K51" s="56">
        <v>28.333333333333332</v>
      </c>
      <c r="L51" s="56">
        <v>0</v>
      </c>
      <c r="M51" s="56">
        <v>0</v>
      </c>
      <c r="N51" s="56">
        <v>6</v>
      </c>
      <c r="O51" s="56">
        <v>4.666666666666667</v>
      </c>
      <c r="P51" s="56">
        <v>39.666666666666664</v>
      </c>
      <c r="Q51" s="57">
        <v>0.56809631301730623</v>
      </c>
      <c r="R51" s="58">
        <v>0</v>
      </c>
      <c r="S51" s="58">
        <v>0</v>
      </c>
      <c r="T51" s="58">
        <v>1.0534236267870581E-2</v>
      </c>
      <c r="U51" s="57">
        <v>0.17456734386756959</v>
      </c>
      <c r="V51" s="57">
        <v>0</v>
      </c>
      <c r="W51" s="57">
        <v>8.9541008276899925E-2</v>
      </c>
      <c r="X51" s="57">
        <v>2.257336343115124E-3</v>
      </c>
      <c r="Y51" s="57">
        <v>2.257336343115124E-3</v>
      </c>
      <c r="Z51" s="57">
        <v>0.33860045146726864</v>
      </c>
      <c r="AA51" s="57">
        <v>28.04781038374718</v>
      </c>
      <c r="AB51" s="57">
        <v>19.100519187358916</v>
      </c>
      <c r="AC51" s="57">
        <v>9.480812641083522E-2</v>
      </c>
      <c r="AD51" s="57">
        <v>9.0293453724604959E-3</v>
      </c>
      <c r="AE51" s="57">
        <v>2.7088036117381489E-2</v>
      </c>
      <c r="AF51" s="57">
        <v>4.5711060948081264E-2</v>
      </c>
      <c r="AG51" s="57">
        <v>0.51219512195121952</v>
      </c>
      <c r="AH51" s="54">
        <v>0</v>
      </c>
    </row>
    <row r="52" spans="1:34" ht="33.75" outlineLevel="1" x14ac:dyDescent="0.25">
      <c r="A52" s="4">
        <v>190807514</v>
      </c>
      <c r="B52" s="5" t="s">
        <v>52</v>
      </c>
      <c r="C52" s="59">
        <f>'1.Duomenys'!C52</f>
        <v>2714.0648698816585</v>
      </c>
      <c r="D52" s="41">
        <v>598.33333333333337</v>
      </c>
      <c r="E52" s="54">
        <v>56</v>
      </c>
      <c r="F52" s="54">
        <v>0.86895475819032764</v>
      </c>
      <c r="G52" s="54">
        <v>0.80577223088923555</v>
      </c>
      <c r="H52" s="54">
        <v>0.14087432862915997</v>
      </c>
      <c r="I52" s="54">
        <v>0.58424336973478941</v>
      </c>
      <c r="J52" s="56">
        <v>26</v>
      </c>
      <c r="K52" s="56">
        <v>0</v>
      </c>
      <c r="L52" s="56">
        <v>0</v>
      </c>
      <c r="M52" s="56">
        <v>0</v>
      </c>
      <c r="N52" s="56">
        <v>9</v>
      </c>
      <c r="O52" s="56">
        <v>5</v>
      </c>
      <c r="P52" s="56">
        <v>0</v>
      </c>
      <c r="Q52" s="57">
        <v>0.48361934477379093</v>
      </c>
      <c r="R52" s="58">
        <v>0</v>
      </c>
      <c r="S52" s="58">
        <v>0</v>
      </c>
      <c r="T52" s="58">
        <v>1.1700468018720749E-2</v>
      </c>
      <c r="U52" s="57">
        <v>0.22386895475819035</v>
      </c>
      <c r="V52" s="57">
        <v>1.4040561622464899E-2</v>
      </c>
      <c r="W52" s="57">
        <v>0</v>
      </c>
      <c r="X52" s="57">
        <v>2.3400936037441498E-3</v>
      </c>
      <c r="Y52" s="57">
        <v>2.3400936037441498E-3</v>
      </c>
      <c r="Z52" s="57">
        <v>0.51248049921996885</v>
      </c>
      <c r="AA52" s="57">
        <v>37.237979719188772</v>
      </c>
      <c r="AB52" s="57">
        <v>21.421614664586585</v>
      </c>
      <c r="AC52" s="57">
        <v>0.10062402496099844</v>
      </c>
      <c r="AD52" s="57">
        <v>9.3603744149765994E-3</v>
      </c>
      <c r="AE52" s="57">
        <v>2.8081123244929798E-2</v>
      </c>
      <c r="AF52" s="57">
        <v>7.4882995319812795E-2</v>
      </c>
      <c r="AG52" s="57">
        <v>0.46486486486486489</v>
      </c>
      <c r="AH52" s="54">
        <v>4.9462231552766633E-2</v>
      </c>
    </row>
    <row r="53" spans="1:34" ht="22.5" outlineLevel="1" x14ac:dyDescent="0.25">
      <c r="A53" s="4">
        <v>191425713</v>
      </c>
      <c r="B53" s="5" t="s">
        <v>53</v>
      </c>
      <c r="C53" s="59">
        <f>'1.Duomenys'!C53</f>
        <v>2517.1010539369036</v>
      </c>
      <c r="D53" s="41">
        <v>1026.1666666666667</v>
      </c>
      <c r="E53" s="54">
        <v>294</v>
      </c>
      <c r="F53" s="54">
        <v>0.64449818621523602</v>
      </c>
      <c r="G53" s="54">
        <v>0.6396614268440145</v>
      </c>
      <c r="H53" s="54">
        <v>0.29999097204145614</v>
      </c>
      <c r="I53" s="54">
        <v>0.38452237001209189</v>
      </c>
      <c r="J53" s="56">
        <v>92</v>
      </c>
      <c r="K53" s="56">
        <v>31.666666666666668</v>
      </c>
      <c r="L53" s="56">
        <v>13</v>
      </c>
      <c r="M53" s="56">
        <v>0</v>
      </c>
      <c r="N53" s="56">
        <v>74.333333333333329</v>
      </c>
      <c r="O53" s="56">
        <v>18.333333333333332</v>
      </c>
      <c r="P53" s="56">
        <v>115.66666666666667</v>
      </c>
      <c r="Q53" s="57">
        <v>0.35751713018943976</v>
      </c>
      <c r="R53" s="58">
        <v>1.5719467956469165E-2</v>
      </c>
      <c r="S53" s="58">
        <v>0</v>
      </c>
      <c r="T53" s="58">
        <v>2.2168480451430873E-2</v>
      </c>
      <c r="U53" s="57">
        <v>7.0133010882708582E-2</v>
      </c>
      <c r="V53" s="57">
        <v>5.0382910116888349E-2</v>
      </c>
      <c r="W53" s="57">
        <v>0.13986295848448208</v>
      </c>
      <c r="X53" s="57">
        <v>1.2091898428053204E-3</v>
      </c>
      <c r="Y53" s="57">
        <v>1.2091898428053204E-3</v>
      </c>
      <c r="Z53" s="57">
        <v>0.23458282950423218</v>
      </c>
      <c r="AA53" s="57">
        <v>16.08249093107618</v>
      </c>
      <c r="AB53" s="57">
        <v>10.414969770253931</v>
      </c>
      <c r="AC53" s="57">
        <v>7.8597339782345829E-2</v>
      </c>
      <c r="AD53" s="57">
        <v>6.0459492140266021E-3</v>
      </c>
      <c r="AE53" s="57">
        <v>3.9903264812575577E-2</v>
      </c>
      <c r="AF53" s="57">
        <v>5.078597339782346E-2</v>
      </c>
      <c r="AG53" s="57">
        <v>0.44673539518900346</v>
      </c>
      <c r="AH53" s="54">
        <v>7.2166542482936524E-3</v>
      </c>
    </row>
    <row r="54" spans="1:34" ht="22.5" outlineLevel="1" x14ac:dyDescent="0.25">
      <c r="A54" s="4">
        <v>111965099</v>
      </c>
      <c r="B54" s="5" t="s">
        <v>54</v>
      </c>
      <c r="C54" s="59">
        <f>'1.Duomenys'!C54</f>
        <v>2652.9964826955447</v>
      </c>
      <c r="D54" s="41">
        <v>644.5</v>
      </c>
      <c r="E54" s="54">
        <v>216.66666666666666</v>
      </c>
      <c r="F54" s="54">
        <v>0.59349593495935005</v>
      </c>
      <c r="G54" s="54">
        <v>0.531582238899312</v>
      </c>
      <c r="H54" s="54">
        <v>0.3473787809479093</v>
      </c>
      <c r="I54" s="54">
        <v>0.35584740462789244</v>
      </c>
      <c r="J54" s="56">
        <v>54</v>
      </c>
      <c r="K54" s="56">
        <v>38.333333333333336</v>
      </c>
      <c r="L54" s="56">
        <v>0</v>
      </c>
      <c r="M54" s="56">
        <v>0</v>
      </c>
      <c r="N54" s="56">
        <v>26.666666666666668</v>
      </c>
      <c r="O54" s="56">
        <v>6.666666666666667</v>
      </c>
      <c r="P54" s="56">
        <v>21.333333333333332</v>
      </c>
      <c r="Q54" s="57">
        <v>0.35584740462789244</v>
      </c>
      <c r="R54" s="58">
        <v>0</v>
      </c>
      <c r="S54" s="58">
        <v>0</v>
      </c>
      <c r="T54" s="58">
        <v>1.2507817385866166E-2</v>
      </c>
      <c r="U54" s="57">
        <v>0.17823639774859287</v>
      </c>
      <c r="V54" s="57">
        <v>1.7510944340212633E-2</v>
      </c>
      <c r="W54" s="57">
        <v>4.0025015634771732E-2</v>
      </c>
      <c r="X54" s="57">
        <v>1.876172607879925E-3</v>
      </c>
      <c r="Y54" s="57">
        <v>1.876172607879925E-3</v>
      </c>
      <c r="Z54" s="57">
        <v>0.64915572232645402</v>
      </c>
      <c r="AA54" s="57">
        <v>37.64</v>
      </c>
      <c r="AB54" s="57">
        <v>27.387879924953094</v>
      </c>
      <c r="AC54" s="57">
        <v>8.0675422138836772E-2</v>
      </c>
      <c r="AD54" s="57">
        <v>9.3808630393996256E-3</v>
      </c>
      <c r="AE54" s="57">
        <v>2.8630393996247654E-2</v>
      </c>
      <c r="AF54" s="57">
        <v>6.1181988742964349E-2</v>
      </c>
      <c r="AG54" s="57">
        <v>0.44852404297486176</v>
      </c>
      <c r="AH54" s="54">
        <v>4.4524721792238271E-2</v>
      </c>
    </row>
    <row r="55" spans="1:34" ht="22.5" outlineLevel="1" x14ac:dyDescent="0.25">
      <c r="A55" s="4">
        <v>190807471</v>
      </c>
      <c r="B55" s="5" t="s">
        <v>55</v>
      </c>
      <c r="C55" s="59">
        <f>'1.Duomenys'!C55</f>
        <v>3144.598775160277</v>
      </c>
      <c r="D55" s="41">
        <v>292.58333333333331</v>
      </c>
      <c r="E55" s="54">
        <v>43.333333333333336</v>
      </c>
      <c r="F55" s="54">
        <v>0.7601476014760149</v>
      </c>
      <c r="G55" s="54">
        <v>0.7601476014760149</v>
      </c>
      <c r="H55" s="54">
        <v>0.23388053264726089</v>
      </c>
      <c r="I55" s="54">
        <v>0.54059040590405905</v>
      </c>
      <c r="J55" s="56">
        <v>8</v>
      </c>
      <c r="K55" s="56">
        <v>19</v>
      </c>
      <c r="L55" s="56">
        <v>0</v>
      </c>
      <c r="M55" s="56">
        <v>5.333333333333333</v>
      </c>
      <c r="N55" s="56">
        <v>7.666666666666667</v>
      </c>
      <c r="O55" s="56">
        <v>0</v>
      </c>
      <c r="P55" s="56">
        <v>9.3333333333333339</v>
      </c>
      <c r="Q55" s="57">
        <v>0.54059040590405905</v>
      </c>
      <c r="R55" s="58">
        <v>0</v>
      </c>
      <c r="S55" s="58">
        <v>2.9520295202952029E-2</v>
      </c>
      <c r="T55" s="58">
        <v>0</v>
      </c>
      <c r="U55" s="57">
        <v>0.29704797047970483</v>
      </c>
      <c r="V55" s="57">
        <v>0</v>
      </c>
      <c r="W55" s="57">
        <v>5.166051660516606E-2</v>
      </c>
      <c r="X55" s="57">
        <v>1.1070110701107012E-2</v>
      </c>
      <c r="Y55" s="57">
        <v>5.535055350553506E-3</v>
      </c>
      <c r="Z55" s="57">
        <v>0.55350553505535061</v>
      </c>
      <c r="AA55" s="57">
        <v>83.977859778597789</v>
      </c>
      <c r="AB55" s="57">
        <v>12.343173431734318</v>
      </c>
      <c r="AC55" s="57">
        <v>9.963099630996311E-2</v>
      </c>
      <c r="AD55" s="57">
        <v>1.1070110701107012E-2</v>
      </c>
      <c r="AE55" s="57">
        <v>0</v>
      </c>
      <c r="AF55" s="57">
        <v>0.15033210332103322</v>
      </c>
      <c r="AG55" s="57">
        <v>0.38167938931297712</v>
      </c>
      <c r="AH55" s="54">
        <v>0</v>
      </c>
    </row>
    <row r="56" spans="1:34" ht="33.75" outlineLevel="1" x14ac:dyDescent="0.25">
      <c r="A56" s="4">
        <v>111963657</v>
      </c>
      <c r="B56" s="5" t="s">
        <v>56</v>
      </c>
      <c r="C56" s="59">
        <f>'1.Duomenys'!C56</f>
        <v>2866.6347656763146</v>
      </c>
      <c r="D56" s="41">
        <v>1002.3333333333333</v>
      </c>
      <c r="E56" s="54">
        <v>230.66666666666666</v>
      </c>
      <c r="F56" s="54">
        <v>0.72561459159397312</v>
      </c>
      <c r="G56" s="54">
        <v>0.71927042030134813</v>
      </c>
      <c r="H56" s="54">
        <v>0.13913073681139937</v>
      </c>
      <c r="I56" s="54">
        <v>0.33505154639175261</v>
      </c>
      <c r="J56" s="56">
        <v>22.666666666666668</v>
      </c>
      <c r="K56" s="56">
        <v>0.66666666666666663</v>
      </c>
      <c r="L56" s="56">
        <v>4.666666666666667</v>
      </c>
      <c r="M56" s="56">
        <v>0</v>
      </c>
      <c r="N56" s="56">
        <v>44</v>
      </c>
      <c r="O56" s="56">
        <v>0</v>
      </c>
      <c r="P56" s="56">
        <v>0</v>
      </c>
      <c r="Q56" s="57">
        <v>0.29421094369547979</v>
      </c>
      <c r="R56" s="58">
        <v>5.5511498810467885E-3</v>
      </c>
      <c r="S56" s="58">
        <v>0</v>
      </c>
      <c r="T56" s="58">
        <v>0</v>
      </c>
      <c r="U56" s="57">
        <v>2.775574940523394E-2</v>
      </c>
      <c r="V56" s="57">
        <v>3.2117367168913565E-2</v>
      </c>
      <c r="W56" s="57">
        <v>0</v>
      </c>
      <c r="X56" s="57">
        <v>2.379064234734338E-3</v>
      </c>
      <c r="Y56" s="57">
        <v>2.379064234734338E-3</v>
      </c>
      <c r="Z56" s="57">
        <v>0.42228390166534496</v>
      </c>
      <c r="AA56" s="57">
        <v>20.456241078509123</v>
      </c>
      <c r="AB56" s="57">
        <v>10.045348929421095</v>
      </c>
      <c r="AC56" s="57">
        <v>8.088818398096749E-2</v>
      </c>
      <c r="AD56" s="57">
        <v>3.5685963521015071E-3</v>
      </c>
      <c r="AE56" s="57">
        <v>1.8794607454401271E-2</v>
      </c>
      <c r="AF56" s="57">
        <v>6.5126883425852503E-2</v>
      </c>
      <c r="AG56" s="57">
        <v>0.47954866008462621</v>
      </c>
      <c r="AH56" s="54">
        <v>3.2650754190238886E-3</v>
      </c>
    </row>
    <row r="57" spans="1:34" ht="22.5" outlineLevel="1" x14ac:dyDescent="0.25">
      <c r="A57" s="4">
        <v>120091738</v>
      </c>
      <c r="B57" s="5" t="s">
        <v>57</v>
      </c>
      <c r="C57" s="59">
        <f>'1.Duomenys'!C57</f>
        <v>1098.9520284614941</v>
      </c>
      <c r="D57" s="41">
        <v>2402</v>
      </c>
      <c r="E57" s="54">
        <v>1692.6666666666667</v>
      </c>
      <c r="F57" s="54">
        <v>2.364929821188233E-2</v>
      </c>
      <c r="G57" s="54">
        <v>2.364929821188233E-2</v>
      </c>
      <c r="H57" s="54">
        <v>0.99127090399582207</v>
      </c>
      <c r="I57" s="54">
        <v>1.5381657373582003E-3</v>
      </c>
      <c r="J57" s="56">
        <v>337.66666666666669</v>
      </c>
      <c r="K57" s="56">
        <v>218</v>
      </c>
      <c r="L57" s="56">
        <v>1132.6666666666667</v>
      </c>
      <c r="M57" s="56">
        <v>164.66666666666666</v>
      </c>
      <c r="N57" s="56">
        <v>59.333333333333336</v>
      </c>
      <c r="O57" s="56">
        <v>117</v>
      </c>
      <c r="P57" s="56">
        <v>777.33333333333337</v>
      </c>
      <c r="Q57" s="57">
        <v>0</v>
      </c>
      <c r="R57" s="58">
        <v>0.65333589694289562</v>
      </c>
      <c r="S57" s="58">
        <v>9.498173428186886E-2</v>
      </c>
      <c r="T57" s="58">
        <v>6.7487021726591032E-2</v>
      </c>
      <c r="U57" s="57">
        <v>0</v>
      </c>
      <c r="V57" s="57">
        <v>0</v>
      </c>
      <c r="W57" s="57">
        <v>0.44837531243991541</v>
      </c>
      <c r="X57" s="57">
        <v>5.7681215150932506E-4</v>
      </c>
      <c r="Y57" s="57">
        <v>5.7681215150932506E-4</v>
      </c>
      <c r="Z57" s="57">
        <v>4.1530474908671407E-2</v>
      </c>
      <c r="AA57" s="57">
        <v>2.007715823880023</v>
      </c>
      <c r="AB57" s="57">
        <v>1.4117477408190733</v>
      </c>
      <c r="AC57" s="57">
        <v>3.4608729090559506E-3</v>
      </c>
      <c r="AD57" s="57">
        <v>5.7681215150932506E-4</v>
      </c>
      <c r="AE57" s="57">
        <v>8.6521822726398764E-4</v>
      </c>
      <c r="AF57" s="57">
        <v>0</v>
      </c>
      <c r="AG57" s="57">
        <v>0.70588235294117652</v>
      </c>
      <c r="AH57" s="54">
        <v>0</v>
      </c>
    </row>
    <row r="58" spans="1:34" ht="33.75" outlineLevel="1" x14ac:dyDescent="0.25">
      <c r="A58" s="4">
        <v>190798047</v>
      </c>
      <c r="B58" s="5" t="s">
        <v>58</v>
      </c>
      <c r="C58" s="59">
        <f>'1.Duomenys'!C58</f>
        <v>4243.6425674752518</v>
      </c>
      <c r="D58" s="41">
        <v>146.58333333333334</v>
      </c>
      <c r="E58" s="54">
        <v>0</v>
      </c>
      <c r="F58" s="54">
        <v>1</v>
      </c>
      <c r="G58" s="54">
        <v>3.3519553072625698E-2</v>
      </c>
      <c r="H58" s="54">
        <v>0</v>
      </c>
      <c r="I58" s="54">
        <v>3.9106145251396655E-2</v>
      </c>
      <c r="J58" s="56">
        <v>0</v>
      </c>
      <c r="K58" s="56">
        <v>0</v>
      </c>
      <c r="L58" s="56">
        <v>0</v>
      </c>
      <c r="M58" s="56">
        <v>0</v>
      </c>
      <c r="N58" s="56">
        <v>0</v>
      </c>
      <c r="O58" s="56">
        <v>0</v>
      </c>
      <c r="P58" s="56">
        <v>0</v>
      </c>
      <c r="Q58" s="57">
        <v>0</v>
      </c>
      <c r="R58" s="58">
        <v>0</v>
      </c>
      <c r="S58" s="58">
        <v>0</v>
      </c>
      <c r="T58" s="58">
        <v>0</v>
      </c>
      <c r="U58" s="57">
        <v>0.16201117318435754</v>
      </c>
      <c r="V58" s="57">
        <v>0</v>
      </c>
      <c r="W58" s="57">
        <v>0</v>
      </c>
      <c r="X58" s="57">
        <v>8.3798882681564244E-3</v>
      </c>
      <c r="Y58" s="57">
        <v>8.3798882681564244E-3</v>
      </c>
      <c r="Z58" s="57">
        <v>0.85474860335195535</v>
      </c>
      <c r="AA58" s="57">
        <v>34.587150837988823</v>
      </c>
      <c r="AB58" s="57">
        <v>7.925279329608939</v>
      </c>
      <c r="AC58" s="57">
        <v>0.15921787709497207</v>
      </c>
      <c r="AD58" s="57">
        <v>1.6759776536312849E-2</v>
      </c>
      <c r="AE58" s="57">
        <v>5.8659217877094973E-2</v>
      </c>
      <c r="AF58" s="57">
        <v>9.3854748603351953E-2</v>
      </c>
      <c r="AG58" s="57">
        <v>0.46116504854368928</v>
      </c>
      <c r="AH58" s="54">
        <v>0.88939672131104541</v>
      </c>
    </row>
    <row r="59" spans="1:34" ht="22.5" outlineLevel="1" x14ac:dyDescent="0.25">
      <c r="A59" s="4">
        <v>190971086</v>
      </c>
      <c r="B59" s="5" t="s">
        <v>59</v>
      </c>
      <c r="C59" s="59">
        <f>'1.Duomenys'!C59</f>
        <v>2221.5791345314155</v>
      </c>
      <c r="D59" s="41">
        <v>370.33333333333331</v>
      </c>
      <c r="E59" s="54">
        <v>19</v>
      </c>
      <c r="F59" s="54">
        <v>0.92490118577075098</v>
      </c>
      <c r="G59" s="54">
        <v>0.92490118577075098</v>
      </c>
      <c r="H59" s="54">
        <v>1.8774703557312252E-2</v>
      </c>
      <c r="I59" s="54">
        <v>3.1620553359683792E-2</v>
      </c>
      <c r="J59" s="56">
        <v>0</v>
      </c>
      <c r="K59" s="56">
        <v>0</v>
      </c>
      <c r="L59" s="56">
        <v>0</v>
      </c>
      <c r="M59" s="56">
        <v>0</v>
      </c>
      <c r="N59" s="56">
        <v>19</v>
      </c>
      <c r="O59" s="56">
        <v>0</v>
      </c>
      <c r="P59" s="56">
        <v>0</v>
      </c>
      <c r="Q59" s="57">
        <v>0</v>
      </c>
      <c r="R59" s="58">
        <v>0</v>
      </c>
      <c r="S59" s="58">
        <v>0</v>
      </c>
      <c r="T59" s="58">
        <v>0</v>
      </c>
      <c r="U59" s="57">
        <v>0.3675889328063241</v>
      </c>
      <c r="V59" s="57">
        <v>3.1620553359683792E-2</v>
      </c>
      <c r="W59" s="57">
        <v>0</v>
      </c>
      <c r="X59" s="57">
        <v>1.1857707509881422E-2</v>
      </c>
      <c r="Y59" s="57">
        <v>1.1857707509881422E-2</v>
      </c>
      <c r="Z59" s="57">
        <v>0.12648221343873517</v>
      </c>
      <c r="AA59" s="57">
        <v>31.101581027667983</v>
      </c>
      <c r="AB59" s="57">
        <v>7.5498023715415012</v>
      </c>
      <c r="AC59" s="57">
        <v>9.0909090909090912E-2</v>
      </c>
      <c r="AD59" s="57">
        <v>7.9051383399209481E-3</v>
      </c>
      <c r="AE59" s="57">
        <v>3.4031620553359683E-2</v>
      </c>
      <c r="AF59" s="57">
        <v>6.8774703557312244E-2</v>
      </c>
      <c r="AG59" s="57">
        <v>0.45089198196432073</v>
      </c>
      <c r="AH59" s="54">
        <v>0</v>
      </c>
    </row>
    <row r="60" spans="1:34" ht="22.5" outlineLevel="1" x14ac:dyDescent="0.25">
      <c r="A60" s="4">
        <v>190971271</v>
      </c>
      <c r="B60" s="5" t="s">
        <v>60</v>
      </c>
      <c r="C60" s="59">
        <f>'1.Duomenys'!C60</f>
        <v>2801.6995726306909</v>
      </c>
      <c r="D60" s="41">
        <v>974.5</v>
      </c>
      <c r="E60" s="54">
        <v>356</v>
      </c>
      <c r="F60" s="54">
        <v>0.66832298136645973</v>
      </c>
      <c r="G60" s="54">
        <v>0.6472049689440994</v>
      </c>
      <c r="H60" s="54">
        <v>0.16237820090734292</v>
      </c>
      <c r="I60" s="54">
        <v>0.41956521739130437</v>
      </c>
      <c r="J60" s="56">
        <v>0</v>
      </c>
      <c r="K60" s="56">
        <v>25.333333333333332</v>
      </c>
      <c r="L60" s="56">
        <v>0</v>
      </c>
      <c r="M60" s="56">
        <v>22</v>
      </c>
      <c r="N60" s="56">
        <v>73.333333333333329</v>
      </c>
      <c r="O60" s="56">
        <v>19.333333333333332</v>
      </c>
      <c r="P60" s="56">
        <v>106</v>
      </c>
      <c r="Q60" s="57">
        <v>0.41956521739130437</v>
      </c>
      <c r="R60" s="58">
        <v>0</v>
      </c>
      <c r="S60" s="58">
        <v>2.0496894409937891E-2</v>
      </c>
      <c r="T60" s="58">
        <v>1.8012422360248446E-2</v>
      </c>
      <c r="U60" s="57">
        <v>0</v>
      </c>
      <c r="V60" s="57">
        <v>0</v>
      </c>
      <c r="W60" s="57">
        <v>9.8757763975155288E-2</v>
      </c>
      <c r="X60" s="57">
        <v>1.8633540372670809E-3</v>
      </c>
      <c r="Y60" s="57">
        <v>9.3167701863354046E-4</v>
      </c>
      <c r="Z60" s="57">
        <v>0.14906832298136646</v>
      </c>
      <c r="AA60" s="57">
        <v>16.351369565217393</v>
      </c>
      <c r="AB60" s="57">
        <v>10.037664596273293</v>
      </c>
      <c r="AC60" s="57">
        <v>5.4968944099378886E-2</v>
      </c>
      <c r="AD60" s="57">
        <v>4.658385093167702E-3</v>
      </c>
      <c r="AE60" s="57">
        <v>1.9164596273291926E-2</v>
      </c>
      <c r="AF60" s="57">
        <v>5.3478260869565218E-2</v>
      </c>
      <c r="AG60" s="57">
        <v>0.39991866061140108</v>
      </c>
      <c r="AH60" s="54">
        <v>1.7988517849950349E-2</v>
      </c>
    </row>
    <row r="61" spans="1:34" ht="33.75" outlineLevel="1" x14ac:dyDescent="0.25">
      <c r="A61" s="4">
        <v>190971848</v>
      </c>
      <c r="B61" s="5" t="s">
        <v>61</v>
      </c>
      <c r="C61" s="59">
        <f>'1.Duomenys'!C61</f>
        <v>3702.0786178898334</v>
      </c>
      <c r="D61" s="41">
        <v>444.25</v>
      </c>
      <c r="E61" s="54">
        <v>52.666666666666664</v>
      </c>
      <c r="F61" s="54">
        <v>0.84894837476099427</v>
      </c>
      <c r="G61" s="54">
        <v>0.81261950286806872</v>
      </c>
      <c r="H61" s="54">
        <v>5.2193427411232708E-2</v>
      </c>
      <c r="I61" s="54">
        <v>0.69024856596558315</v>
      </c>
      <c r="J61" s="56">
        <v>0</v>
      </c>
      <c r="K61" s="56">
        <v>0</v>
      </c>
      <c r="L61" s="56">
        <v>0</v>
      </c>
      <c r="M61" s="56">
        <v>0</v>
      </c>
      <c r="N61" s="56">
        <v>17.333333333333332</v>
      </c>
      <c r="O61" s="56">
        <v>0</v>
      </c>
      <c r="P61" s="56">
        <v>29</v>
      </c>
      <c r="Q61" s="57">
        <v>0.52772466539196938</v>
      </c>
      <c r="R61" s="58">
        <v>0</v>
      </c>
      <c r="S61" s="58">
        <v>0</v>
      </c>
      <c r="T61" s="58">
        <v>0</v>
      </c>
      <c r="U61" s="57">
        <v>8.6042065009560229E-2</v>
      </c>
      <c r="V61" s="57">
        <v>6.6921606118546834E-2</v>
      </c>
      <c r="W61" s="57">
        <v>8.3173996175908219E-2</v>
      </c>
      <c r="X61" s="57">
        <v>5.7361376673040147E-3</v>
      </c>
      <c r="Y61" s="57">
        <v>2.8680688336520073E-3</v>
      </c>
      <c r="Z61" s="57">
        <v>0.36137667304015292</v>
      </c>
      <c r="AA61" s="57">
        <v>11.135707456978967</v>
      </c>
      <c r="AB61" s="57">
        <v>7.2620363288718934</v>
      </c>
      <c r="AC61" s="57">
        <v>0.13766730401529637</v>
      </c>
      <c r="AD61" s="57">
        <v>1.4340344168260038E-2</v>
      </c>
      <c r="AE61" s="57">
        <v>3.3814531548757167E-2</v>
      </c>
      <c r="AF61" s="57">
        <v>6.7571701720841287E-2</v>
      </c>
      <c r="AG61" s="57">
        <v>0.53613313972969956</v>
      </c>
      <c r="AH61" s="54">
        <v>1.8559113305376861E-2</v>
      </c>
    </row>
    <row r="62" spans="1:34" ht="22.5" outlineLevel="1" x14ac:dyDescent="0.25">
      <c r="A62" s="4">
        <v>291829870</v>
      </c>
      <c r="B62" s="5" t="s">
        <v>62</v>
      </c>
      <c r="C62" s="59">
        <f>'1.Duomenys'!C62</f>
        <v>2260.4556798589269</v>
      </c>
      <c r="D62" s="41">
        <v>905.58333333333337</v>
      </c>
      <c r="E62" s="54">
        <v>164</v>
      </c>
      <c r="F62" s="54">
        <v>0.82276657060518732</v>
      </c>
      <c r="G62" s="54">
        <v>0.82276657060518732</v>
      </c>
      <c r="H62" s="54">
        <v>6.8801475050110819E-2</v>
      </c>
      <c r="I62" s="54">
        <v>0.31412103746397696</v>
      </c>
      <c r="J62" s="56">
        <v>0</v>
      </c>
      <c r="K62" s="56">
        <v>0</v>
      </c>
      <c r="L62" s="56">
        <v>0</v>
      </c>
      <c r="M62" s="56">
        <v>0</v>
      </c>
      <c r="N62" s="56">
        <v>55.666666666666664</v>
      </c>
      <c r="O62" s="56">
        <v>3</v>
      </c>
      <c r="P62" s="56">
        <v>0</v>
      </c>
      <c r="Q62" s="57">
        <v>0.2042507204610951</v>
      </c>
      <c r="R62" s="58">
        <v>0</v>
      </c>
      <c r="S62" s="58">
        <v>0</v>
      </c>
      <c r="T62" s="58">
        <v>3.2420749279538905E-3</v>
      </c>
      <c r="U62" s="57">
        <v>0.26837175792507206</v>
      </c>
      <c r="V62" s="57">
        <v>2.881844380403458E-3</v>
      </c>
      <c r="W62" s="57">
        <v>0</v>
      </c>
      <c r="X62" s="57">
        <v>1.0806916426512967E-3</v>
      </c>
      <c r="Y62" s="57">
        <v>1.0806916426512967E-3</v>
      </c>
      <c r="Z62" s="57">
        <v>0.31340057636887608</v>
      </c>
      <c r="AA62" s="57">
        <v>7.7932024495677235</v>
      </c>
      <c r="AB62" s="57">
        <v>3.2222550432276655</v>
      </c>
      <c r="AC62" s="57">
        <v>7.5648414985590773E-2</v>
      </c>
      <c r="AD62" s="57">
        <v>5.4034582132564835E-3</v>
      </c>
      <c r="AE62" s="57">
        <v>1.1347262247838616E-2</v>
      </c>
      <c r="AF62" s="57">
        <v>4.7550432276657062E-2</v>
      </c>
      <c r="AG62" s="57">
        <v>0.54054054054054057</v>
      </c>
      <c r="AH62" s="54">
        <v>1.1012800028794279E-2</v>
      </c>
    </row>
    <row r="63" spans="1:34" ht="22.5" outlineLevel="1" x14ac:dyDescent="0.25">
      <c r="A63" s="4">
        <v>300039885</v>
      </c>
      <c r="B63" s="5" t="s">
        <v>63</v>
      </c>
      <c r="C63" s="59">
        <f>'1.Duomenys'!C63</f>
        <v>2613.6022273837984</v>
      </c>
      <c r="D63" s="41">
        <v>1146.1666666666667</v>
      </c>
      <c r="E63" s="54">
        <v>276.33333333333331</v>
      </c>
      <c r="F63" s="54">
        <v>0.68728781591852139</v>
      </c>
      <c r="G63" s="54">
        <v>0.64126744624669929</v>
      </c>
      <c r="H63" s="54">
        <v>0.14267473425458235</v>
      </c>
      <c r="I63" s="54">
        <v>0.27084119200301776</v>
      </c>
      <c r="J63" s="56">
        <v>7.333333333333333</v>
      </c>
      <c r="K63" s="56">
        <v>0</v>
      </c>
      <c r="L63" s="56">
        <v>0</v>
      </c>
      <c r="M63" s="56">
        <v>0</v>
      </c>
      <c r="N63" s="56">
        <v>63.666666666666664</v>
      </c>
      <c r="O63" s="56">
        <v>3.3333333333333335</v>
      </c>
      <c r="P63" s="56">
        <v>0</v>
      </c>
      <c r="Q63" s="57">
        <v>0.17917766880422484</v>
      </c>
      <c r="R63" s="58">
        <v>0</v>
      </c>
      <c r="S63" s="58">
        <v>0</v>
      </c>
      <c r="T63" s="58">
        <v>3.7721614485099965E-3</v>
      </c>
      <c r="U63" s="57">
        <v>5.8091286307053944E-2</v>
      </c>
      <c r="V63" s="57">
        <v>5.5073557148245945E-2</v>
      </c>
      <c r="W63" s="57">
        <v>0</v>
      </c>
      <c r="X63" s="57">
        <v>4.5265937382119956E-3</v>
      </c>
      <c r="Y63" s="57">
        <v>3.3949453036589967E-3</v>
      </c>
      <c r="Z63" s="57">
        <v>3.0554507732930971E-2</v>
      </c>
      <c r="AA63" s="57">
        <v>23.055910976989818</v>
      </c>
      <c r="AB63" s="57">
        <v>8.9626895511127884</v>
      </c>
      <c r="AC63" s="57">
        <v>7.1293851376838926E-2</v>
      </c>
      <c r="AD63" s="57">
        <v>5.658242172764995E-3</v>
      </c>
      <c r="AE63" s="57">
        <v>3.6801207091663526E-2</v>
      </c>
      <c r="AF63" s="57">
        <v>8.7838551490003774E-2</v>
      </c>
      <c r="AG63" s="57">
        <v>0.35365442910070727</v>
      </c>
      <c r="AH63" s="54">
        <v>1.9458778765756364E-2</v>
      </c>
    </row>
    <row r="64" spans="1:34" ht="22.5" outlineLevel="1" x14ac:dyDescent="0.25">
      <c r="A64" s="4">
        <v>305239644</v>
      </c>
      <c r="B64" s="5" t="s">
        <v>64</v>
      </c>
      <c r="C64" s="59">
        <f>'1.Duomenys'!C64</f>
        <v>6739.1483307332301</v>
      </c>
      <c r="D64" s="41">
        <v>213.66666666666666</v>
      </c>
      <c r="E64" s="54">
        <v>0</v>
      </c>
      <c r="F64" s="54">
        <v>1</v>
      </c>
      <c r="G64" s="54">
        <v>1</v>
      </c>
      <c r="H64" s="54">
        <v>0</v>
      </c>
      <c r="I64" s="54">
        <v>0.51638065522620902</v>
      </c>
      <c r="J64" s="56">
        <v>0</v>
      </c>
      <c r="K64" s="56">
        <v>0</v>
      </c>
      <c r="L64" s="56">
        <v>0</v>
      </c>
      <c r="M64" s="56">
        <v>0</v>
      </c>
      <c r="N64" s="56">
        <v>0</v>
      </c>
      <c r="O64" s="56">
        <v>0</v>
      </c>
      <c r="P64" s="56">
        <v>0</v>
      </c>
      <c r="Q64" s="57">
        <v>0.42901716068642748</v>
      </c>
      <c r="R64" s="58">
        <v>0</v>
      </c>
      <c r="S64" s="58">
        <v>0</v>
      </c>
      <c r="T64" s="58">
        <v>0</v>
      </c>
      <c r="U64" s="57">
        <v>0.6521060842433698</v>
      </c>
      <c r="V64" s="57">
        <v>0.19188767550702029</v>
      </c>
      <c r="W64" s="57">
        <v>0</v>
      </c>
      <c r="X64" s="57">
        <v>9.3603744149765994E-3</v>
      </c>
      <c r="Y64" s="57">
        <v>9.3603744149765994E-3</v>
      </c>
      <c r="Z64" s="57">
        <v>0.63182527301092051</v>
      </c>
      <c r="AA64" s="57">
        <v>101.70496099843994</v>
      </c>
      <c r="AB64" s="57">
        <v>58.676396255850236</v>
      </c>
      <c r="AC64" s="57">
        <v>0.43525741029641185</v>
      </c>
      <c r="AD64" s="57">
        <v>4.6801872074882997E-2</v>
      </c>
      <c r="AE64" s="57">
        <v>0.18018720748829953</v>
      </c>
      <c r="AF64" s="57">
        <v>0.21996879875195008</v>
      </c>
      <c r="AG64" s="57">
        <v>0.49336870026525198</v>
      </c>
      <c r="AH64" s="54">
        <v>0</v>
      </c>
    </row>
    <row r="65" spans="1:34" ht="22.5" outlineLevel="1" x14ac:dyDescent="0.25">
      <c r="A65" s="4">
        <v>191142619</v>
      </c>
      <c r="B65" s="5" t="s">
        <v>65</v>
      </c>
      <c r="C65" s="59">
        <f>'1.Duomenys'!C65</f>
        <v>4219.2999059613558</v>
      </c>
      <c r="D65" s="41">
        <v>264.33333333333331</v>
      </c>
      <c r="E65" s="54">
        <v>16</v>
      </c>
      <c r="F65" s="54">
        <v>0.91504424778761062</v>
      </c>
      <c r="G65" s="54">
        <v>0.91504424778761062</v>
      </c>
      <c r="H65" s="54">
        <v>5.3008240512054973E-2</v>
      </c>
      <c r="I65" s="54">
        <v>0.47787610619469023</v>
      </c>
      <c r="J65" s="56">
        <v>0</v>
      </c>
      <c r="K65" s="56">
        <v>0</v>
      </c>
      <c r="L65" s="56">
        <v>0</v>
      </c>
      <c r="M65" s="56">
        <v>0</v>
      </c>
      <c r="N65" s="56">
        <v>16</v>
      </c>
      <c r="O65" s="56">
        <v>0</v>
      </c>
      <c r="P65" s="56">
        <v>3.3333333333333335</v>
      </c>
      <c r="Q65" s="57">
        <v>0.47787610619469023</v>
      </c>
      <c r="R65" s="58">
        <v>0</v>
      </c>
      <c r="S65" s="58">
        <v>0</v>
      </c>
      <c r="T65" s="58">
        <v>0</v>
      </c>
      <c r="U65" s="57">
        <v>0.19823008849557522</v>
      </c>
      <c r="V65" s="57">
        <v>0</v>
      </c>
      <c r="W65" s="57">
        <v>1.7699115044247787E-2</v>
      </c>
      <c r="X65" s="57">
        <v>5.3097345132743362E-3</v>
      </c>
      <c r="Y65" s="57">
        <v>5.3097345132743362E-3</v>
      </c>
      <c r="Z65" s="57">
        <v>1.5929203539823007</v>
      </c>
      <c r="AA65" s="57">
        <v>81.669132743362823</v>
      </c>
      <c r="AB65" s="57">
        <v>40.095610619469028</v>
      </c>
      <c r="AC65" s="57">
        <v>0.10619469026548672</v>
      </c>
      <c r="AD65" s="57">
        <v>5.3097345132743362E-3</v>
      </c>
      <c r="AE65" s="57">
        <v>2.1238938053097345E-2</v>
      </c>
      <c r="AF65" s="57">
        <v>9.0265486725663716E-2</v>
      </c>
      <c r="AG65" s="57">
        <v>0.47619047619047616</v>
      </c>
      <c r="AH65" s="54">
        <v>0</v>
      </c>
    </row>
    <row r="66" spans="1:34" ht="33.75" outlineLevel="1" x14ac:dyDescent="0.25">
      <c r="A66" s="4">
        <v>190977915</v>
      </c>
      <c r="B66" s="5" t="s">
        <v>66</v>
      </c>
      <c r="C66" s="59">
        <f>'1.Duomenys'!C66</f>
        <v>3125.4548129167924</v>
      </c>
      <c r="D66" s="41">
        <v>581.5</v>
      </c>
      <c r="E66" s="54">
        <v>129.33333333333334</v>
      </c>
      <c r="F66" s="54">
        <v>0.74837872892347601</v>
      </c>
      <c r="G66" s="54">
        <v>0.74837872892347601</v>
      </c>
      <c r="H66" s="54">
        <v>0.21625658077227145</v>
      </c>
      <c r="I66" s="54">
        <v>0.44098573281452658</v>
      </c>
      <c r="J66" s="56">
        <v>19.333333333333332</v>
      </c>
      <c r="K66" s="56">
        <v>8</v>
      </c>
      <c r="L66" s="56">
        <v>0</v>
      </c>
      <c r="M66" s="56">
        <v>0</v>
      </c>
      <c r="N66" s="56">
        <v>25.333333333333332</v>
      </c>
      <c r="O66" s="56">
        <v>8.6666666666666661</v>
      </c>
      <c r="P66" s="56">
        <v>0</v>
      </c>
      <c r="Q66" s="57">
        <v>0.29636835278858625</v>
      </c>
      <c r="R66" s="58">
        <v>0</v>
      </c>
      <c r="S66" s="58">
        <v>0</v>
      </c>
      <c r="T66" s="58">
        <v>1.6861219195849545E-2</v>
      </c>
      <c r="U66" s="57">
        <v>0.11802853437094682</v>
      </c>
      <c r="V66" s="57">
        <v>9.6627756160830081E-2</v>
      </c>
      <c r="W66" s="57">
        <v>0</v>
      </c>
      <c r="X66" s="57">
        <v>1.9455252918287938E-3</v>
      </c>
      <c r="Y66" s="57">
        <v>1.9455252918287938E-3</v>
      </c>
      <c r="Z66" s="57">
        <v>0.2723735408560311</v>
      </c>
      <c r="AA66" s="57">
        <v>25.621673151750976</v>
      </c>
      <c r="AB66" s="57">
        <v>7.360719844357976</v>
      </c>
      <c r="AC66" s="57">
        <v>0.10116731517509728</v>
      </c>
      <c r="AD66" s="57">
        <v>5.8365758754863814E-3</v>
      </c>
      <c r="AE66" s="57">
        <v>2.8696498054474707E-2</v>
      </c>
      <c r="AF66" s="57">
        <v>5.7101167315175103E-2</v>
      </c>
      <c r="AG66" s="57">
        <v>0.52340211373930556</v>
      </c>
      <c r="AH66" s="54">
        <v>0</v>
      </c>
    </row>
    <row r="67" spans="1:34" outlineLevel="1" x14ac:dyDescent="0.25">
      <c r="A67" s="4">
        <v>190808954</v>
      </c>
      <c r="B67" s="5" t="s">
        <v>67</v>
      </c>
      <c r="C67" s="59">
        <f>'1.Duomenys'!C67</f>
        <v>2709.1292073624236</v>
      </c>
      <c r="D67" s="41">
        <v>519.25</v>
      </c>
      <c r="E67" s="54">
        <v>103.66666666666667</v>
      </c>
      <c r="F67" s="54">
        <v>0.7504012841091493</v>
      </c>
      <c r="G67" s="54">
        <v>0.7504012841091493</v>
      </c>
      <c r="H67" s="54">
        <v>0.17735405177457397</v>
      </c>
      <c r="I67" s="54">
        <v>0.3418940609951846</v>
      </c>
      <c r="J67" s="56">
        <v>14.666666666666666</v>
      </c>
      <c r="K67" s="56">
        <v>1.3333333333333333</v>
      </c>
      <c r="L67" s="56">
        <v>0</v>
      </c>
      <c r="M67" s="56">
        <v>0</v>
      </c>
      <c r="N67" s="56">
        <v>32.666666666666664</v>
      </c>
      <c r="O67" s="56">
        <v>5.666666666666667</v>
      </c>
      <c r="P67" s="56">
        <v>4</v>
      </c>
      <c r="Q67" s="57">
        <v>0.3017656500802568</v>
      </c>
      <c r="R67" s="58">
        <v>0</v>
      </c>
      <c r="S67" s="58">
        <v>0</v>
      </c>
      <c r="T67" s="58">
        <v>1.3643659711075442E-2</v>
      </c>
      <c r="U67" s="57">
        <v>0.2174959871589085</v>
      </c>
      <c r="V67" s="57">
        <v>1.1235955056179777E-2</v>
      </c>
      <c r="W67" s="57">
        <v>9.6308186195826657E-3</v>
      </c>
      <c r="X67" s="57">
        <v>4.8154093097913329E-3</v>
      </c>
      <c r="Y67" s="57">
        <v>2.4077046548956664E-3</v>
      </c>
      <c r="Z67" s="57">
        <v>0.5778491171749599</v>
      </c>
      <c r="AA67" s="57">
        <v>38.210441412520062</v>
      </c>
      <c r="AB67" s="57">
        <v>17.930826645264851</v>
      </c>
      <c r="AC67" s="57">
        <v>9.3900481540930988E-2</v>
      </c>
      <c r="AD67" s="57">
        <v>9.6308186195826657E-3</v>
      </c>
      <c r="AE67" s="57">
        <v>3.3105939004815413E-2</v>
      </c>
      <c r="AF67" s="57">
        <v>6.0192616372391657E-2</v>
      </c>
      <c r="AG67" s="57">
        <v>0.45481049562682213</v>
      </c>
      <c r="AH67" s="54">
        <v>0</v>
      </c>
    </row>
    <row r="68" spans="1:34" outlineLevel="1" x14ac:dyDescent="0.25">
      <c r="A68" s="1"/>
      <c r="B68" s="1"/>
      <c r="D68" s="11"/>
      <c r="E68" s="11"/>
      <c r="F68" s="11"/>
      <c r="G68" s="11"/>
      <c r="H68" s="11"/>
      <c r="I68" s="11"/>
    </row>
    <row r="69" spans="1:34" hidden="1" outlineLevel="2" x14ac:dyDescent="0.25">
      <c r="A69" s="1"/>
      <c r="B69" s="12"/>
      <c r="D69" s="11"/>
      <c r="E69" s="11"/>
      <c r="F69" s="11"/>
      <c r="G69" s="11"/>
      <c r="H69" s="11"/>
      <c r="I69" s="11"/>
      <c r="AH69">
        <v>0.24602955705413926</v>
      </c>
    </row>
    <row r="70" spans="1:34" hidden="1" outlineLevel="2" x14ac:dyDescent="0.25">
      <c r="D70" s="11"/>
      <c r="E70" s="11"/>
      <c r="F70" s="11"/>
      <c r="G70" s="11"/>
      <c r="H70" s="11"/>
      <c r="I70" s="11"/>
    </row>
    <row r="71" spans="1:34" hidden="1" outlineLevel="2" x14ac:dyDescent="0.25">
      <c r="D71" s="11"/>
      <c r="E71" s="11"/>
      <c r="F71" s="11"/>
      <c r="G71" s="11"/>
      <c r="H71" s="11"/>
      <c r="I71" s="11"/>
    </row>
    <row r="72" spans="1:34" hidden="1" outlineLevel="2" x14ac:dyDescent="0.25">
      <c r="D72" s="11"/>
      <c r="E72" s="11"/>
      <c r="F72" s="11"/>
      <c r="G72" s="11"/>
      <c r="H72" s="11"/>
      <c r="I72" s="11"/>
    </row>
    <row r="73" spans="1:34" hidden="1" outlineLevel="2" x14ac:dyDescent="0.25">
      <c r="D73" s="11"/>
      <c r="E73" s="11"/>
      <c r="F73" s="11"/>
      <c r="G73" s="11"/>
      <c r="H73" s="11"/>
      <c r="I73" s="11"/>
    </row>
    <row r="74" spans="1:34" hidden="1" outlineLevel="2" x14ac:dyDescent="0.25">
      <c r="D74" s="11"/>
      <c r="E74" s="11"/>
      <c r="F74" s="11"/>
      <c r="G74" s="11"/>
      <c r="H74" s="11"/>
      <c r="I74" s="11"/>
    </row>
    <row r="75" spans="1:34" hidden="1" outlineLevel="2" x14ac:dyDescent="0.25">
      <c r="D75" s="11"/>
      <c r="E75" s="11"/>
      <c r="F75" s="11"/>
      <c r="G75" s="11"/>
      <c r="H75" s="11"/>
      <c r="I75" s="11"/>
    </row>
    <row r="76" spans="1:34" hidden="1" outlineLevel="2" x14ac:dyDescent="0.25">
      <c r="D76" s="11"/>
      <c r="E76" s="11"/>
      <c r="F76" s="11"/>
      <c r="G76" s="11"/>
      <c r="H76" s="11"/>
      <c r="I76" s="11"/>
    </row>
    <row r="77" spans="1:34" hidden="1" outlineLevel="2" x14ac:dyDescent="0.25">
      <c r="D77" s="11"/>
      <c r="E77" s="11"/>
      <c r="F77" s="11"/>
      <c r="G77" s="11"/>
      <c r="H77" s="11"/>
      <c r="I77" s="11"/>
    </row>
    <row r="78" spans="1:34" hidden="1" outlineLevel="2" x14ac:dyDescent="0.25">
      <c r="D78" s="11"/>
      <c r="E78" s="11"/>
      <c r="F78" s="11"/>
      <c r="G78" s="11"/>
      <c r="H78" s="11"/>
      <c r="I78" s="11"/>
    </row>
    <row r="79" spans="1:34" hidden="1" outlineLevel="2" x14ac:dyDescent="0.25">
      <c r="D79" s="11"/>
      <c r="E79" s="11"/>
      <c r="F79" s="11"/>
      <c r="G79" s="11"/>
      <c r="H79" s="11"/>
      <c r="I79" s="11"/>
    </row>
    <row r="80" spans="1:34" hidden="1" outlineLevel="2" x14ac:dyDescent="0.25">
      <c r="D80" s="11"/>
      <c r="E80" s="11"/>
      <c r="F80" s="11"/>
      <c r="G80" s="11"/>
      <c r="H80" s="11"/>
      <c r="I80" s="11"/>
    </row>
    <row r="81" spans="4:9" hidden="1" outlineLevel="2" x14ac:dyDescent="0.25">
      <c r="D81" s="11"/>
      <c r="E81" s="11"/>
      <c r="F81" s="11"/>
      <c r="G81" s="11"/>
      <c r="H81" s="11"/>
      <c r="I81" s="11"/>
    </row>
    <row r="82" spans="4:9" hidden="1" outlineLevel="2" x14ac:dyDescent="0.25">
      <c r="D82" s="11"/>
      <c r="E82" s="11"/>
      <c r="F82" s="11"/>
      <c r="G82" s="11"/>
      <c r="H82" s="11"/>
      <c r="I82" s="11"/>
    </row>
    <row r="83" spans="4:9" hidden="1" outlineLevel="2" x14ac:dyDescent="0.25">
      <c r="D83" s="11"/>
      <c r="E83" s="11"/>
      <c r="F83" s="11"/>
      <c r="G83" s="11"/>
      <c r="H83" s="11"/>
      <c r="I83" s="11"/>
    </row>
    <row r="84" spans="4:9" hidden="1" outlineLevel="2" x14ac:dyDescent="0.25">
      <c r="D84" s="11"/>
      <c r="E84" s="11"/>
      <c r="F84" s="11"/>
      <c r="G84" s="11"/>
      <c r="H84" s="11"/>
      <c r="I84" s="11"/>
    </row>
    <row r="85" spans="4:9" hidden="1" outlineLevel="2" x14ac:dyDescent="0.25">
      <c r="D85" s="11"/>
      <c r="E85" s="11"/>
      <c r="F85" s="11"/>
      <c r="G85" s="11"/>
      <c r="H85" s="11"/>
      <c r="I85" s="11"/>
    </row>
    <row r="86" spans="4:9" hidden="1" outlineLevel="2" x14ac:dyDescent="0.25">
      <c r="D86" s="11"/>
      <c r="E86" s="11"/>
      <c r="F86" s="11"/>
      <c r="G86" s="11"/>
      <c r="H86" s="11"/>
      <c r="I86" s="11"/>
    </row>
    <row r="87" spans="4:9" hidden="1" outlineLevel="2" x14ac:dyDescent="0.25">
      <c r="D87" s="11"/>
      <c r="E87" s="11"/>
      <c r="F87" s="11"/>
      <c r="G87" s="11"/>
      <c r="H87" s="11"/>
      <c r="I87" s="11"/>
    </row>
    <row r="88" spans="4:9" hidden="1" outlineLevel="2" x14ac:dyDescent="0.25">
      <c r="D88" s="11"/>
      <c r="E88" s="11"/>
      <c r="F88" s="11"/>
      <c r="G88" s="11"/>
      <c r="H88" s="11"/>
      <c r="I88" s="11"/>
    </row>
    <row r="89" spans="4:9" hidden="1" outlineLevel="2" x14ac:dyDescent="0.25">
      <c r="D89" s="11"/>
      <c r="E89" s="11"/>
      <c r="F89" s="11"/>
      <c r="G89" s="11"/>
      <c r="H89" s="11"/>
      <c r="I89" s="11"/>
    </row>
    <row r="90" spans="4:9" hidden="1" outlineLevel="2" x14ac:dyDescent="0.25">
      <c r="D90" s="11"/>
      <c r="E90" s="11"/>
      <c r="F90" s="11"/>
      <c r="G90" s="11"/>
      <c r="H90" s="11"/>
      <c r="I90" s="11"/>
    </row>
    <row r="91" spans="4:9" hidden="1" outlineLevel="2" x14ac:dyDescent="0.25">
      <c r="D91" s="11"/>
      <c r="E91" s="11"/>
      <c r="F91" s="11"/>
      <c r="G91" s="11"/>
      <c r="H91" s="11"/>
      <c r="I91" s="11"/>
    </row>
    <row r="92" spans="4:9" hidden="1" outlineLevel="2" x14ac:dyDescent="0.25">
      <c r="D92" s="11"/>
      <c r="E92" s="11"/>
      <c r="F92" s="11"/>
      <c r="G92" s="11"/>
      <c r="H92" s="11"/>
      <c r="I92" s="11"/>
    </row>
    <row r="93" spans="4:9" hidden="1" outlineLevel="2" x14ac:dyDescent="0.25">
      <c r="D93" s="11"/>
      <c r="E93" s="11"/>
      <c r="F93" s="11"/>
      <c r="G93" s="11"/>
      <c r="H93" s="11"/>
      <c r="I93" s="11"/>
    </row>
    <row r="94" spans="4:9" hidden="1" outlineLevel="2" x14ac:dyDescent="0.25">
      <c r="D94" s="11"/>
      <c r="E94" s="11"/>
      <c r="F94" s="11"/>
      <c r="G94" s="11"/>
      <c r="H94" s="11"/>
      <c r="I94" s="11"/>
    </row>
    <row r="95" spans="4:9" hidden="1" outlineLevel="2" x14ac:dyDescent="0.25">
      <c r="D95" s="11"/>
      <c r="E95" s="11"/>
      <c r="F95" s="11"/>
      <c r="G95" s="11"/>
      <c r="H95" s="11"/>
      <c r="I95" s="11"/>
    </row>
    <row r="96" spans="4:9" outlineLevel="1" collapsed="1" x14ac:dyDescent="0.25"/>
    <row r="97" spans="2:34" ht="33.75" x14ac:dyDescent="0.25">
      <c r="B97" s="20" t="s">
        <v>122</v>
      </c>
      <c r="C97" s="9">
        <f>IFERROR(CORREL($C$7:$C$67,C7:C67),0)</f>
        <v>1.0000000000000002</v>
      </c>
      <c r="D97" s="21">
        <v>-0.53640132658926043</v>
      </c>
      <c r="E97" s="21">
        <v>-0.57205936274257652</v>
      </c>
      <c r="F97" s="21">
        <v>0.59436779920135041</v>
      </c>
      <c r="G97" s="21">
        <v>0.41027544435372498</v>
      </c>
      <c r="H97" s="21">
        <v>-0.57026059588263756</v>
      </c>
      <c r="I97" s="21">
        <v>0.49321113288834861</v>
      </c>
      <c r="J97" s="21">
        <v>-0.51298046850639734</v>
      </c>
      <c r="K97" s="21">
        <v>-0.48964918637584309</v>
      </c>
      <c r="L97" s="21">
        <v>-0.42552169883626134</v>
      </c>
      <c r="M97" s="21">
        <v>-0.45265151584496471</v>
      </c>
      <c r="N97" s="21">
        <v>-0.52704657641669839</v>
      </c>
      <c r="O97" s="21">
        <v>-0.41980374568954687</v>
      </c>
      <c r="P97" s="21">
        <v>-0.49209541248534888</v>
      </c>
      <c r="Q97" s="21">
        <v>0.44344501343137038</v>
      </c>
      <c r="R97" s="51">
        <v>-0.44005015822697019</v>
      </c>
      <c r="S97" s="51">
        <v>-0.42498390255711815</v>
      </c>
      <c r="T97" s="51">
        <v>-0.42146081916599626</v>
      </c>
      <c r="U97" s="21">
        <v>0.51836342174900141</v>
      </c>
      <c r="V97" s="21">
        <v>0.52115889343607302</v>
      </c>
      <c r="W97" s="21">
        <v>-0.5162920736409029</v>
      </c>
      <c r="X97" s="21">
        <v>0.59342951773231678</v>
      </c>
      <c r="Y97" s="21">
        <v>0.5905834321030754</v>
      </c>
      <c r="Z97" s="21">
        <v>0.61462346406266521</v>
      </c>
      <c r="AA97" s="21">
        <v>0.63251408863479885</v>
      </c>
      <c r="AB97" s="21">
        <v>0.57431373055198953</v>
      </c>
      <c r="AC97" s="21">
        <v>0.84852513108062444</v>
      </c>
      <c r="AD97" s="21">
        <v>0.7819293792211035</v>
      </c>
      <c r="AE97" s="21">
        <v>0.82325895603425125</v>
      </c>
      <c r="AF97" s="21">
        <v>0.84741790104361669</v>
      </c>
      <c r="AG97" s="21">
        <v>-0.45175497962440447</v>
      </c>
      <c r="AH97" s="21">
        <v>0.24602955705413926</v>
      </c>
    </row>
    <row r="98" spans="2:34" x14ac:dyDescent="0.25">
      <c r="D98" s="74">
        <v>146.58333333333334</v>
      </c>
      <c r="E98" s="74">
        <v>0</v>
      </c>
    </row>
    <row r="99" spans="2:34" x14ac:dyDescent="0.25">
      <c r="D99" s="74">
        <v>3757.166666666667</v>
      </c>
      <c r="E99" s="74">
        <v>1818.6666666666667</v>
      </c>
    </row>
    <row r="100" spans="2:34" x14ac:dyDescent="0.25">
      <c r="D100" s="76">
        <v>825.02459016393459</v>
      </c>
      <c r="E100" s="76">
        <v>232.92896174863387</v>
      </c>
    </row>
  </sheetData>
  <conditionalFormatting sqref="A69">
    <cfRule type="colorScale" priority="774">
      <colorScale>
        <cfvo type="min"/>
        <cfvo type="percentile" val="50"/>
        <cfvo type="max"/>
        <color rgb="FFF8696B"/>
        <color rgb="FFFFEB84"/>
        <color rgb="FF63BE7B"/>
      </colorScale>
    </cfRule>
  </conditionalFormatting>
  <conditionalFormatting sqref="C97">
    <cfRule type="colorScale" priority="772">
      <colorScale>
        <cfvo type="min"/>
        <cfvo type="percentile" val="50"/>
        <cfvo type="max"/>
        <color theme="4" tint="-0.249977111117893"/>
        <color theme="5" tint="0.39997558519241921"/>
        <color rgb="FF63BE7B"/>
      </colorScale>
    </cfRule>
  </conditionalFormatting>
  <conditionalFormatting sqref="C97">
    <cfRule type="cellIs" dxfId="73" priority="771" operator="notBetween">
      <formula>-0.4</formula>
      <formula>0.4</formula>
    </cfRule>
  </conditionalFormatting>
  <conditionalFormatting sqref="B69">
    <cfRule type="colorScale" priority="308">
      <colorScale>
        <cfvo type="min"/>
        <cfvo type="percentile" val="50"/>
        <cfvo type="max"/>
        <color rgb="FFF8696B"/>
        <color rgb="FFFFEB84"/>
        <color rgb="FF63BE7B"/>
      </colorScale>
    </cfRule>
  </conditionalFormatting>
  <conditionalFormatting sqref="B97">
    <cfRule type="colorScale" priority="307">
      <colorScale>
        <cfvo type="min"/>
        <cfvo type="percentile" val="50"/>
        <cfvo type="max"/>
        <color theme="4" tint="-0.249977111117893"/>
        <color theme="5" tint="0.39997558519241921"/>
        <color rgb="FF63BE7B"/>
      </colorScale>
    </cfRule>
  </conditionalFormatting>
  <conditionalFormatting sqref="AH97">
    <cfRule type="cellIs" dxfId="72" priority="61" operator="notBetween">
      <formula>-0.4</formula>
      <formula>0.4</formula>
    </cfRule>
  </conditionalFormatting>
  <conditionalFormatting sqref="AH97">
    <cfRule type="colorScale" priority="62">
      <colorScale>
        <cfvo type="min"/>
        <cfvo type="percentile" val="50"/>
        <cfvo type="max"/>
        <color theme="4" tint="-0.249977111117893"/>
        <color theme="5" tint="0.39997558519241921"/>
        <color rgb="FF63BE7B"/>
      </colorScale>
    </cfRule>
  </conditionalFormatting>
  <conditionalFormatting sqref="D97">
    <cfRule type="cellIs" dxfId="71" priority="59" operator="notBetween">
      <formula>-0.4</formula>
      <formula>0.4</formula>
    </cfRule>
  </conditionalFormatting>
  <conditionalFormatting sqref="D97">
    <cfRule type="colorScale" priority="60">
      <colorScale>
        <cfvo type="min"/>
        <cfvo type="percentile" val="50"/>
        <cfvo type="max"/>
        <color theme="4" tint="-0.249977111117893"/>
        <color theme="5" tint="0.39997558519241921"/>
        <color rgb="FF63BE7B"/>
      </colorScale>
    </cfRule>
  </conditionalFormatting>
  <conditionalFormatting sqref="E97">
    <cfRule type="cellIs" dxfId="70" priority="57" operator="notBetween">
      <formula>-0.4</formula>
      <formula>0.4</formula>
    </cfRule>
  </conditionalFormatting>
  <conditionalFormatting sqref="E97">
    <cfRule type="colorScale" priority="58">
      <colorScale>
        <cfvo type="min"/>
        <cfvo type="percentile" val="50"/>
        <cfvo type="max"/>
        <color theme="4" tint="-0.249977111117893"/>
        <color theme="5" tint="0.39997558519241921"/>
        <color rgb="FF63BE7B"/>
      </colorScale>
    </cfRule>
  </conditionalFormatting>
  <conditionalFormatting sqref="F97">
    <cfRule type="cellIs" dxfId="69" priority="55" operator="notBetween">
      <formula>-0.4</formula>
      <formula>0.4</formula>
    </cfRule>
  </conditionalFormatting>
  <conditionalFormatting sqref="F97">
    <cfRule type="colorScale" priority="56">
      <colorScale>
        <cfvo type="min"/>
        <cfvo type="percentile" val="50"/>
        <cfvo type="max"/>
        <color theme="4" tint="-0.249977111117893"/>
        <color theme="5" tint="0.39997558519241921"/>
        <color rgb="FF63BE7B"/>
      </colorScale>
    </cfRule>
  </conditionalFormatting>
  <conditionalFormatting sqref="G97">
    <cfRule type="cellIs" dxfId="68" priority="53" operator="notBetween">
      <formula>-0.4</formula>
      <formula>0.4</formula>
    </cfRule>
  </conditionalFormatting>
  <conditionalFormatting sqref="G97">
    <cfRule type="colorScale" priority="54">
      <colorScale>
        <cfvo type="min"/>
        <cfvo type="percentile" val="50"/>
        <cfvo type="max"/>
        <color theme="4" tint="-0.249977111117893"/>
        <color theme="5" tint="0.39997558519241921"/>
        <color rgb="FF63BE7B"/>
      </colorScale>
    </cfRule>
  </conditionalFormatting>
  <conditionalFormatting sqref="H97">
    <cfRule type="cellIs" dxfId="67" priority="51" operator="notBetween">
      <formula>-0.4</formula>
      <formula>0.4</formula>
    </cfRule>
  </conditionalFormatting>
  <conditionalFormatting sqref="H97">
    <cfRule type="colorScale" priority="52">
      <colorScale>
        <cfvo type="min"/>
        <cfvo type="percentile" val="50"/>
        <cfvo type="max"/>
        <color theme="4" tint="-0.249977111117893"/>
        <color theme="5" tint="0.39997558519241921"/>
        <color rgb="FF63BE7B"/>
      </colorScale>
    </cfRule>
  </conditionalFormatting>
  <conditionalFormatting sqref="I97">
    <cfRule type="cellIs" dxfId="66" priority="49" operator="notBetween">
      <formula>-0.4</formula>
      <formula>0.4</formula>
    </cfRule>
  </conditionalFormatting>
  <conditionalFormatting sqref="I97">
    <cfRule type="colorScale" priority="50">
      <colorScale>
        <cfvo type="min"/>
        <cfvo type="percentile" val="50"/>
        <cfvo type="max"/>
        <color theme="4" tint="-0.249977111117893"/>
        <color theme="5" tint="0.39997558519241921"/>
        <color rgb="FF63BE7B"/>
      </colorScale>
    </cfRule>
  </conditionalFormatting>
  <conditionalFormatting sqref="J97">
    <cfRule type="cellIs" dxfId="65" priority="47" operator="notBetween">
      <formula>-0.4</formula>
      <formula>0.4</formula>
    </cfRule>
  </conditionalFormatting>
  <conditionalFormatting sqref="J97">
    <cfRule type="colorScale" priority="48">
      <colorScale>
        <cfvo type="min"/>
        <cfvo type="percentile" val="50"/>
        <cfvo type="max"/>
        <color theme="4" tint="-0.249977111117893"/>
        <color theme="5" tint="0.39997558519241921"/>
        <color rgb="FF63BE7B"/>
      </colorScale>
    </cfRule>
  </conditionalFormatting>
  <conditionalFormatting sqref="K97">
    <cfRule type="cellIs" dxfId="64" priority="45" operator="notBetween">
      <formula>-0.4</formula>
      <formula>0.4</formula>
    </cfRule>
  </conditionalFormatting>
  <conditionalFormatting sqref="K97">
    <cfRule type="colorScale" priority="46">
      <colorScale>
        <cfvo type="min"/>
        <cfvo type="percentile" val="50"/>
        <cfvo type="max"/>
        <color theme="4" tint="-0.249977111117893"/>
        <color theme="5" tint="0.39997558519241921"/>
        <color rgb="FF63BE7B"/>
      </colorScale>
    </cfRule>
  </conditionalFormatting>
  <conditionalFormatting sqref="L97">
    <cfRule type="cellIs" dxfId="63" priority="43" operator="notBetween">
      <formula>-0.4</formula>
      <formula>0.4</formula>
    </cfRule>
  </conditionalFormatting>
  <conditionalFormatting sqref="L97">
    <cfRule type="colorScale" priority="44">
      <colorScale>
        <cfvo type="min"/>
        <cfvo type="percentile" val="50"/>
        <cfvo type="max"/>
        <color theme="4" tint="-0.249977111117893"/>
        <color theme="5" tint="0.39997558519241921"/>
        <color rgb="FF63BE7B"/>
      </colorScale>
    </cfRule>
  </conditionalFormatting>
  <conditionalFormatting sqref="M97">
    <cfRule type="cellIs" dxfId="62" priority="41" operator="notBetween">
      <formula>-0.4</formula>
      <formula>0.4</formula>
    </cfRule>
  </conditionalFormatting>
  <conditionalFormatting sqref="M97">
    <cfRule type="colorScale" priority="42">
      <colorScale>
        <cfvo type="min"/>
        <cfvo type="percentile" val="50"/>
        <cfvo type="max"/>
        <color theme="4" tint="-0.249977111117893"/>
        <color theme="5" tint="0.39997558519241921"/>
        <color rgb="FF63BE7B"/>
      </colorScale>
    </cfRule>
  </conditionalFormatting>
  <conditionalFormatting sqref="N97">
    <cfRule type="cellIs" dxfId="61" priority="39" operator="notBetween">
      <formula>-0.4</formula>
      <formula>0.4</formula>
    </cfRule>
  </conditionalFormatting>
  <conditionalFormatting sqref="N97">
    <cfRule type="colorScale" priority="40">
      <colorScale>
        <cfvo type="min"/>
        <cfvo type="percentile" val="50"/>
        <cfvo type="max"/>
        <color theme="4" tint="-0.249977111117893"/>
        <color theme="5" tint="0.39997558519241921"/>
        <color rgb="FF63BE7B"/>
      </colorScale>
    </cfRule>
  </conditionalFormatting>
  <conditionalFormatting sqref="O97">
    <cfRule type="cellIs" dxfId="60" priority="37" operator="notBetween">
      <formula>-0.4</formula>
      <formula>0.4</formula>
    </cfRule>
  </conditionalFormatting>
  <conditionalFormatting sqref="O97">
    <cfRule type="colorScale" priority="38">
      <colorScale>
        <cfvo type="min"/>
        <cfvo type="percentile" val="50"/>
        <cfvo type="max"/>
        <color theme="4" tint="-0.249977111117893"/>
        <color theme="5" tint="0.39997558519241921"/>
        <color rgb="FF63BE7B"/>
      </colorScale>
    </cfRule>
  </conditionalFormatting>
  <conditionalFormatting sqref="P97">
    <cfRule type="cellIs" dxfId="59" priority="35" operator="notBetween">
      <formula>-0.4</formula>
      <formula>0.4</formula>
    </cfRule>
  </conditionalFormatting>
  <conditionalFormatting sqref="P97">
    <cfRule type="colorScale" priority="36">
      <colorScale>
        <cfvo type="min"/>
        <cfvo type="percentile" val="50"/>
        <cfvo type="max"/>
        <color theme="4" tint="-0.249977111117893"/>
        <color theme="5" tint="0.39997558519241921"/>
        <color rgb="FF63BE7B"/>
      </colorScale>
    </cfRule>
  </conditionalFormatting>
  <conditionalFormatting sqref="Q97">
    <cfRule type="cellIs" dxfId="58" priority="33" operator="notBetween">
      <formula>-0.4</formula>
      <formula>0.4</formula>
    </cfRule>
  </conditionalFormatting>
  <conditionalFormatting sqref="Q97">
    <cfRule type="colorScale" priority="34">
      <colorScale>
        <cfvo type="min"/>
        <cfvo type="percentile" val="50"/>
        <cfvo type="max"/>
        <color theme="4" tint="-0.249977111117893"/>
        <color theme="5" tint="0.39997558519241921"/>
        <color rgb="FF63BE7B"/>
      </colorScale>
    </cfRule>
  </conditionalFormatting>
  <conditionalFormatting sqref="R97">
    <cfRule type="cellIs" dxfId="57" priority="31" operator="notBetween">
      <formula>-0.4</formula>
      <formula>0.4</formula>
    </cfRule>
  </conditionalFormatting>
  <conditionalFormatting sqref="R97">
    <cfRule type="colorScale" priority="32">
      <colorScale>
        <cfvo type="min"/>
        <cfvo type="percentile" val="50"/>
        <cfvo type="max"/>
        <color theme="4" tint="-0.249977111117893"/>
        <color theme="5" tint="0.39997558519241921"/>
        <color rgb="FF63BE7B"/>
      </colorScale>
    </cfRule>
  </conditionalFormatting>
  <conditionalFormatting sqref="S97">
    <cfRule type="cellIs" dxfId="56" priority="29" operator="notBetween">
      <formula>-0.4</formula>
      <formula>0.4</formula>
    </cfRule>
  </conditionalFormatting>
  <conditionalFormatting sqref="S97">
    <cfRule type="colorScale" priority="30">
      <colorScale>
        <cfvo type="min"/>
        <cfvo type="percentile" val="50"/>
        <cfvo type="max"/>
        <color theme="4" tint="-0.249977111117893"/>
        <color theme="5" tint="0.39997558519241921"/>
        <color rgb="FF63BE7B"/>
      </colorScale>
    </cfRule>
  </conditionalFormatting>
  <conditionalFormatting sqref="T97">
    <cfRule type="cellIs" dxfId="55" priority="27" operator="notBetween">
      <formula>-0.4</formula>
      <formula>0.4</formula>
    </cfRule>
  </conditionalFormatting>
  <conditionalFormatting sqref="T97">
    <cfRule type="colorScale" priority="28">
      <colorScale>
        <cfvo type="min"/>
        <cfvo type="percentile" val="50"/>
        <cfvo type="max"/>
        <color theme="4" tint="-0.249977111117893"/>
        <color theme="5" tint="0.39997558519241921"/>
        <color rgb="FF63BE7B"/>
      </colorScale>
    </cfRule>
  </conditionalFormatting>
  <conditionalFormatting sqref="U97">
    <cfRule type="cellIs" dxfId="54" priority="25" operator="notBetween">
      <formula>-0.4</formula>
      <formula>0.4</formula>
    </cfRule>
  </conditionalFormatting>
  <conditionalFormatting sqref="U97">
    <cfRule type="colorScale" priority="26">
      <colorScale>
        <cfvo type="min"/>
        <cfvo type="percentile" val="50"/>
        <cfvo type="max"/>
        <color theme="4" tint="-0.249977111117893"/>
        <color theme="5" tint="0.39997558519241921"/>
        <color rgb="FF63BE7B"/>
      </colorScale>
    </cfRule>
  </conditionalFormatting>
  <conditionalFormatting sqref="V97">
    <cfRule type="cellIs" dxfId="53" priority="23" operator="notBetween">
      <formula>-0.4</formula>
      <formula>0.4</formula>
    </cfRule>
  </conditionalFormatting>
  <conditionalFormatting sqref="V97">
    <cfRule type="colorScale" priority="24">
      <colorScale>
        <cfvo type="min"/>
        <cfvo type="percentile" val="50"/>
        <cfvo type="max"/>
        <color theme="4" tint="-0.249977111117893"/>
        <color theme="5" tint="0.39997558519241921"/>
        <color rgb="FF63BE7B"/>
      </colorScale>
    </cfRule>
  </conditionalFormatting>
  <conditionalFormatting sqref="W97">
    <cfRule type="cellIs" dxfId="52" priority="21" operator="notBetween">
      <formula>-0.4</formula>
      <formula>0.4</formula>
    </cfRule>
  </conditionalFormatting>
  <conditionalFormatting sqref="W97">
    <cfRule type="colorScale" priority="22">
      <colorScale>
        <cfvo type="min"/>
        <cfvo type="percentile" val="50"/>
        <cfvo type="max"/>
        <color theme="4" tint="-0.249977111117893"/>
        <color theme="5" tint="0.39997558519241921"/>
        <color rgb="FF63BE7B"/>
      </colorScale>
    </cfRule>
  </conditionalFormatting>
  <conditionalFormatting sqref="X97">
    <cfRule type="cellIs" dxfId="51" priority="19" operator="notBetween">
      <formula>-0.4</formula>
      <formula>0.4</formula>
    </cfRule>
  </conditionalFormatting>
  <conditionalFormatting sqref="X97">
    <cfRule type="colorScale" priority="20">
      <colorScale>
        <cfvo type="min"/>
        <cfvo type="percentile" val="50"/>
        <cfvo type="max"/>
        <color theme="4" tint="-0.249977111117893"/>
        <color theme="5" tint="0.39997558519241921"/>
        <color rgb="FF63BE7B"/>
      </colorScale>
    </cfRule>
  </conditionalFormatting>
  <conditionalFormatting sqref="Y97">
    <cfRule type="cellIs" dxfId="50" priority="17" operator="notBetween">
      <formula>-0.4</formula>
      <formula>0.4</formula>
    </cfRule>
  </conditionalFormatting>
  <conditionalFormatting sqref="Y97">
    <cfRule type="colorScale" priority="18">
      <colorScale>
        <cfvo type="min"/>
        <cfvo type="percentile" val="50"/>
        <cfvo type="max"/>
        <color theme="4" tint="-0.249977111117893"/>
        <color theme="5" tint="0.39997558519241921"/>
        <color rgb="FF63BE7B"/>
      </colorScale>
    </cfRule>
  </conditionalFormatting>
  <conditionalFormatting sqref="Z97">
    <cfRule type="cellIs" dxfId="49" priority="15" operator="notBetween">
      <formula>-0.4</formula>
      <formula>0.4</formula>
    </cfRule>
  </conditionalFormatting>
  <conditionalFormatting sqref="Z97">
    <cfRule type="colorScale" priority="16">
      <colorScale>
        <cfvo type="min"/>
        <cfvo type="percentile" val="50"/>
        <cfvo type="max"/>
        <color theme="4" tint="-0.249977111117893"/>
        <color theme="5" tint="0.39997558519241921"/>
        <color rgb="FF63BE7B"/>
      </colorScale>
    </cfRule>
  </conditionalFormatting>
  <conditionalFormatting sqref="AA97">
    <cfRule type="cellIs" dxfId="48" priority="13" operator="notBetween">
      <formula>-0.4</formula>
      <formula>0.4</formula>
    </cfRule>
  </conditionalFormatting>
  <conditionalFormatting sqref="AA97">
    <cfRule type="colorScale" priority="14">
      <colorScale>
        <cfvo type="min"/>
        <cfvo type="percentile" val="50"/>
        <cfvo type="max"/>
        <color theme="4" tint="-0.249977111117893"/>
        <color theme="5" tint="0.39997558519241921"/>
        <color rgb="FF63BE7B"/>
      </colorScale>
    </cfRule>
  </conditionalFormatting>
  <conditionalFormatting sqref="AB97">
    <cfRule type="cellIs" dxfId="47" priority="11" operator="notBetween">
      <formula>-0.4</formula>
      <formula>0.4</formula>
    </cfRule>
  </conditionalFormatting>
  <conditionalFormatting sqref="AB97">
    <cfRule type="colorScale" priority="12">
      <colorScale>
        <cfvo type="min"/>
        <cfvo type="percentile" val="50"/>
        <cfvo type="max"/>
        <color theme="4" tint="-0.249977111117893"/>
        <color theme="5" tint="0.39997558519241921"/>
        <color rgb="FF63BE7B"/>
      </colorScale>
    </cfRule>
  </conditionalFormatting>
  <conditionalFormatting sqref="AC97">
    <cfRule type="cellIs" dxfId="46" priority="9" operator="notBetween">
      <formula>-0.4</formula>
      <formula>0.4</formula>
    </cfRule>
  </conditionalFormatting>
  <conditionalFormatting sqref="AC97">
    <cfRule type="colorScale" priority="10">
      <colorScale>
        <cfvo type="min"/>
        <cfvo type="percentile" val="50"/>
        <cfvo type="max"/>
        <color theme="4" tint="-0.249977111117893"/>
        <color theme="5" tint="0.39997558519241921"/>
        <color rgb="FF63BE7B"/>
      </colorScale>
    </cfRule>
  </conditionalFormatting>
  <conditionalFormatting sqref="AD97">
    <cfRule type="cellIs" dxfId="45" priority="7" operator="notBetween">
      <formula>-0.4</formula>
      <formula>0.4</formula>
    </cfRule>
  </conditionalFormatting>
  <conditionalFormatting sqref="AD97">
    <cfRule type="colorScale" priority="8">
      <colorScale>
        <cfvo type="min"/>
        <cfvo type="percentile" val="50"/>
        <cfvo type="max"/>
        <color theme="4" tint="-0.249977111117893"/>
        <color theme="5" tint="0.39997558519241921"/>
        <color rgb="FF63BE7B"/>
      </colorScale>
    </cfRule>
  </conditionalFormatting>
  <conditionalFormatting sqref="AE97">
    <cfRule type="cellIs" dxfId="44" priority="5" operator="notBetween">
      <formula>-0.4</formula>
      <formula>0.4</formula>
    </cfRule>
  </conditionalFormatting>
  <conditionalFormatting sqref="AE97">
    <cfRule type="colorScale" priority="6">
      <colorScale>
        <cfvo type="min"/>
        <cfvo type="percentile" val="50"/>
        <cfvo type="max"/>
        <color theme="4" tint="-0.249977111117893"/>
        <color theme="5" tint="0.39997558519241921"/>
        <color rgb="FF63BE7B"/>
      </colorScale>
    </cfRule>
  </conditionalFormatting>
  <conditionalFormatting sqref="AF97">
    <cfRule type="cellIs" dxfId="43" priority="3" operator="notBetween">
      <formula>-0.4</formula>
      <formula>0.4</formula>
    </cfRule>
  </conditionalFormatting>
  <conditionalFormatting sqref="AF97">
    <cfRule type="colorScale" priority="4">
      <colorScale>
        <cfvo type="min"/>
        <cfvo type="percentile" val="50"/>
        <cfvo type="max"/>
        <color theme="4" tint="-0.249977111117893"/>
        <color theme="5" tint="0.39997558519241921"/>
        <color rgb="FF63BE7B"/>
      </colorScale>
    </cfRule>
  </conditionalFormatting>
  <conditionalFormatting sqref="AG97">
    <cfRule type="cellIs" dxfId="42" priority="1" operator="notBetween">
      <formula>-0.4</formula>
      <formula>0.4</formula>
    </cfRule>
  </conditionalFormatting>
  <conditionalFormatting sqref="AG97">
    <cfRule type="colorScale" priority="2">
      <colorScale>
        <cfvo type="min"/>
        <cfvo type="percentile" val="50"/>
        <cfvo type="max"/>
        <color theme="4" tint="-0.249977111117893"/>
        <color theme="5" tint="0.39997558519241921"/>
        <color rgb="FF63BE7B"/>
      </colorScale>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Button 1">
              <controlPr defaultSize="0" print="0" autoFill="0" autoPict="0" macro="[0]!Button1_Click">
                <anchor moveWithCells="1" sizeWithCells="1">
                  <from>
                    <xdr:col>0</xdr:col>
                    <xdr:colOff>266700</xdr:colOff>
                    <xdr:row>2</xdr:row>
                    <xdr:rowOff>0</xdr:rowOff>
                  </from>
                  <to>
                    <xdr:col>1</xdr:col>
                    <xdr:colOff>800100</xdr:colOff>
                    <xdr:row>2</xdr:row>
                    <xdr:rowOff>304800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5240E-0C3F-4D15-A82B-42855AC64DCF}">
  <sheetPr codeName="Sheet10"/>
  <dimension ref="A1:K98"/>
  <sheetViews>
    <sheetView workbookViewId="0">
      <selection activeCell="B71" sqref="B71"/>
    </sheetView>
  </sheetViews>
  <sheetFormatPr defaultRowHeight="15" x14ac:dyDescent="0.25"/>
  <cols>
    <col min="1" max="1" width="9.140625" style="1"/>
    <col min="2" max="2" width="36.42578125" style="1" customWidth="1"/>
    <col min="3" max="3" width="21.85546875" style="1" bestFit="1" customWidth="1"/>
    <col min="4" max="4" width="19.7109375" customWidth="1"/>
    <col min="5" max="5" width="19.28515625" bestFit="1" customWidth="1"/>
    <col min="6" max="6" width="22.5703125" customWidth="1"/>
    <col min="8" max="8" width="19" bestFit="1" customWidth="1"/>
    <col min="9" max="9" width="16.5703125" bestFit="1" customWidth="1"/>
    <col min="10" max="10" width="11.140625" customWidth="1"/>
    <col min="11" max="11" width="8" bestFit="1" customWidth="1"/>
  </cols>
  <sheetData>
    <row r="1" spans="1:11" x14ac:dyDescent="0.25">
      <c r="A1" s="13" t="s">
        <v>365</v>
      </c>
      <c r="B1" s="7"/>
      <c r="C1" s="7"/>
    </row>
    <row r="2" spans="1:11" x14ac:dyDescent="0.25">
      <c r="A2" s="7"/>
      <c r="B2" s="7"/>
      <c r="C2" s="7"/>
    </row>
    <row r="3" spans="1:11" x14ac:dyDescent="0.25">
      <c r="A3" s="7"/>
      <c r="B3" s="7"/>
      <c r="C3" s="7"/>
    </row>
    <row r="4" spans="1:11" x14ac:dyDescent="0.25">
      <c r="A4" s="8"/>
      <c r="B4" s="8"/>
      <c r="C4" s="8"/>
      <c r="H4" s="72" t="s">
        <v>362</v>
      </c>
      <c r="I4" s="72" t="s">
        <v>363</v>
      </c>
      <c r="J4" s="72" t="s">
        <v>364</v>
      </c>
    </row>
    <row r="5" spans="1:11" ht="63" customHeight="1" x14ac:dyDescent="0.25">
      <c r="A5" s="8"/>
      <c r="B5" s="8"/>
      <c r="C5" s="79" t="s">
        <v>74</v>
      </c>
      <c r="D5" s="79" t="s">
        <v>320</v>
      </c>
      <c r="E5" s="79" t="s">
        <v>352</v>
      </c>
      <c r="F5" s="79" t="s">
        <v>353</v>
      </c>
      <c r="H5" s="14" t="s">
        <v>359</v>
      </c>
      <c r="I5" s="14" t="s">
        <v>360</v>
      </c>
      <c r="J5" s="14" t="s">
        <v>361</v>
      </c>
      <c r="K5" s="6" t="s">
        <v>370</v>
      </c>
    </row>
    <row r="6" spans="1:11" x14ac:dyDescent="0.25">
      <c r="A6" s="71" t="s">
        <v>314</v>
      </c>
      <c r="B6" s="71" t="s">
        <v>315</v>
      </c>
      <c r="C6" s="70" t="s">
        <v>87</v>
      </c>
      <c r="D6" s="70" t="s">
        <v>98</v>
      </c>
      <c r="E6" s="70" t="s">
        <v>100</v>
      </c>
      <c r="F6" s="70" t="s">
        <v>104</v>
      </c>
    </row>
    <row r="7" spans="1:11" x14ac:dyDescent="0.25">
      <c r="A7" s="4">
        <v>300039337</v>
      </c>
      <c r="B7" s="69" t="s">
        <v>7</v>
      </c>
      <c r="C7" s="56">
        <v>2130.3368020156445</v>
      </c>
      <c r="D7" s="56">
        <v>0.63975614261961944</v>
      </c>
      <c r="E7" s="56">
        <v>0.36024385738038056</v>
      </c>
      <c r="F7" s="56">
        <v>0.35303898023277297</v>
      </c>
      <c r="H7" s="16">
        <f>+IF(AND(+D7&gt;=0.55,F7&gt;=0.5),1,0)</f>
        <v>0</v>
      </c>
      <c r="I7" s="16">
        <f>IF(AND(D7&gt;=0.5,H7=0),1,0)</f>
        <v>1</v>
      </c>
      <c r="J7" s="16">
        <f>IF(E7&gt;0.5,1,0)</f>
        <v>0</v>
      </c>
      <c r="K7">
        <f t="shared" ref="K7:K38" si="0">IF(SUM(H7:J7)=0,1,0)</f>
        <v>0</v>
      </c>
    </row>
    <row r="8" spans="1:11" ht="22.5" x14ac:dyDescent="0.25">
      <c r="A8" s="4">
        <v>190961010</v>
      </c>
      <c r="B8" s="69" t="s">
        <v>8</v>
      </c>
      <c r="C8" s="56">
        <v>2965.2482602836453</v>
      </c>
      <c r="D8" s="56">
        <v>0.7191943127962086</v>
      </c>
      <c r="E8" s="56">
        <v>0.28080568720379151</v>
      </c>
      <c r="F8" s="56">
        <v>0.33767772511848343</v>
      </c>
      <c r="H8" s="16">
        <f t="shared" ref="H8:H67" si="1">+IF(AND(+D8&gt;=0.55,F8&gt;=0.5),1,0)</f>
        <v>0</v>
      </c>
      <c r="I8" s="16">
        <f t="shared" ref="I8:I67" si="2">IF(AND(D8&gt;=0.5,H8=0),1,0)</f>
        <v>1</v>
      </c>
      <c r="J8" s="16">
        <f t="shared" ref="J8:J67" si="3">IF(E8&gt;0.5,1,0)</f>
        <v>0</v>
      </c>
      <c r="K8">
        <f t="shared" si="0"/>
        <v>0</v>
      </c>
    </row>
    <row r="9" spans="1:11" x14ac:dyDescent="0.25">
      <c r="A9" s="4">
        <v>302643724</v>
      </c>
      <c r="B9" s="69" t="s">
        <v>9</v>
      </c>
      <c r="C9" s="56">
        <v>2422.4149758182571</v>
      </c>
      <c r="D9" s="56">
        <v>0.82399299474605958</v>
      </c>
      <c r="E9" s="56">
        <v>0.17600700525394045</v>
      </c>
      <c r="F9" s="56">
        <v>0.48598949211908932</v>
      </c>
      <c r="H9" s="16">
        <f t="shared" si="1"/>
        <v>0</v>
      </c>
      <c r="I9" s="16">
        <f t="shared" si="2"/>
        <v>1</v>
      </c>
      <c r="J9" s="16">
        <f t="shared" si="3"/>
        <v>0</v>
      </c>
      <c r="K9">
        <f t="shared" si="0"/>
        <v>0</v>
      </c>
    </row>
    <row r="10" spans="1:11" x14ac:dyDescent="0.25">
      <c r="A10" s="4">
        <v>190976966</v>
      </c>
      <c r="B10" s="69" t="s">
        <v>10</v>
      </c>
      <c r="C10" s="56">
        <v>2147.1585511712401</v>
      </c>
      <c r="D10" s="56">
        <v>0.85956964892412235</v>
      </c>
      <c r="E10" s="56">
        <v>0.1404303510758777</v>
      </c>
      <c r="F10" s="56">
        <v>0.4265760664401661</v>
      </c>
      <c r="H10" s="16">
        <f t="shared" si="1"/>
        <v>0</v>
      </c>
      <c r="I10" s="16">
        <f t="shared" si="2"/>
        <v>1</v>
      </c>
      <c r="J10" s="16">
        <f t="shared" si="3"/>
        <v>0</v>
      </c>
      <c r="K10">
        <f t="shared" si="0"/>
        <v>0</v>
      </c>
    </row>
    <row r="11" spans="1:11" x14ac:dyDescent="0.25">
      <c r="A11" s="4">
        <v>111964563</v>
      </c>
      <c r="B11" s="69" t="s">
        <v>11</v>
      </c>
      <c r="C11" s="56">
        <v>2021.762515931925</v>
      </c>
      <c r="D11" s="56">
        <v>0.75389830508474576</v>
      </c>
      <c r="E11" s="56">
        <v>0.24610169491525422</v>
      </c>
      <c r="F11" s="56">
        <v>0.40406779661016945</v>
      </c>
      <c r="H11" s="16">
        <f t="shared" si="1"/>
        <v>0</v>
      </c>
      <c r="I11" s="16">
        <f t="shared" si="2"/>
        <v>1</v>
      </c>
      <c r="J11" s="16">
        <f t="shared" si="3"/>
        <v>0</v>
      </c>
      <c r="K11">
        <f t="shared" si="0"/>
        <v>0</v>
      </c>
    </row>
    <row r="12" spans="1:11" x14ac:dyDescent="0.25">
      <c r="A12" s="4">
        <v>190804219</v>
      </c>
      <c r="B12" s="69" t="s">
        <v>12</v>
      </c>
      <c r="C12" s="56">
        <v>5038.8638116410402</v>
      </c>
      <c r="D12" s="56">
        <v>0.75560298826040562</v>
      </c>
      <c r="E12" s="56">
        <v>0.24439701173959444</v>
      </c>
      <c r="F12" s="56">
        <v>0.73105656350053372</v>
      </c>
      <c r="H12" s="16">
        <f t="shared" si="1"/>
        <v>1</v>
      </c>
      <c r="I12" s="16">
        <f t="shared" si="2"/>
        <v>0</v>
      </c>
      <c r="J12" s="16">
        <f t="shared" si="3"/>
        <v>0</v>
      </c>
      <c r="K12">
        <f t="shared" si="0"/>
        <v>0</v>
      </c>
    </row>
    <row r="13" spans="1:11" x14ac:dyDescent="0.25">
      <c r="A13" s="4">
        <v>191425670</v>
      </c>
      <c r="B13" s="69" t="s">
        <v>13</v>
      </c>
      <c r="C13" s="56">
        <v>2983.9851834297597</v>
      </c>
      <c r="D13" s="56">
        <v>0.62488728584310183</v>
      </c>
      <c r="E13" s="56">
        <v>0.37511271415689806</v>
      </c>
      <c r="F13" s="56">
        <v>0.36789900811541926</v>
      </c>
      <c r="H13" s="16">
        <f t="shared" si="1"/>
        <v>0</v>
      </c>
      <c r="I13" s="16">
        <f t="shared" si="2"/>
        <v>1</v>
      </c>
      <c r="J13" s="16">
        <f t="shared" si="3"/>
        <v>0</v>
      </c>
      <c r="K13">
        <f t="shared" si="0"/>
        <v>0</v>
      </c>
    </row>
    <row r="14" spans="1:11" x14ac:dyDescent="0.25">
      <c r="A14" s="4">
        <v>190804361</v>
      </c>
      <c r="B14" s="69" t="s">
        <v>14</v>
      </c>
      <c r="C14" s="56">
        <v>1532.7777027220382</v>
      </c>
      <c r="D14" s="56">
        <v>0.46376050420168069</v>
      </c>
      <c r="E14" s="56">
        <v>0.53623949579831931</v>
      </c>
      <c r="F14" s="56">
        <v>0.22111344537815128</v>
      </c>
      <c r="H14" s="16">
        <f t="shared" si="1"/>
        <v>0</v>
      </c>
      <c r="I14" s="16">
        <f t="shared" si="2"/>
        <v>0</v>
      </c>
      <c r="J14" s="16">
        <f t="shared" si="3"/>
        <v>1</v>
      </c>
      <c r="K14">
        <f t="shared" si="0"/>
        <v>0</v>
      </c>
    </row>
    <row r="15" spans="1:11" x14ac:dyDescent="0.25">
      <c r="A15" s="4">
        <v>111961453</v>
      </c>
      <c r="B15" s="69" t="s">
        <v>15</v>
      </c>
      <c r="C15" s="56">
        <v>1982.7073385053891</v>
      </c>
      <c r="D15" s="56">
        <v>0.85658215763233259</v>
      </c>
      <c r="E15" s="56">
        <v>0.14341784236766733</v>
      </c>
      <c r="F15" s="56">
        <v>0.22573459212899119</v>
      </c>
      <c r="H15" s="16">
        <f t="shared" si="1"/>
        <v>0</v>
      </c>
      <c r="I15" s="16">
        <f t="shared" si="2"/>
        <v>1</v>
      </c>
      <c r="J15" s="16">
        <f t="shared" si="3"/>
        <v>0</v>
      </c>
      <c r="K15">
        <f t="shared" si="0"/>
        <v>0</v>
      </c>
    </row>
    <row r="16" spans="1:11" x14ac:dyDescent="0.25">
      <c r="A16" s="4">
        <v>111964378</v>
      </c>
      <c r="B16" s="69" t="s">
        <v>16</v>
      </c>
      <c r="C16" s="56">
        <v>2484.0791815796842</v>
      </c>
      <c r="D16" s="56">
        <v>0.78684971098265899</v>
      </c>
      <c r="E16" s="56">
        <v>0.21315028901734104</v>
      </c>
      <c r="F16" s="56">
        <v>0.27239884393063585</v>
      </c>
      <c r="H16" s="16">
        <f t="shared" si="1"/>
        <v>0</v>
      </c>
      <c r="I16" s="16">
        <f t="shared" si="2"/>
        <v>1</v>
      </c>
      <c r="J16" s="16">
        <f t="shared" si="3"/>
        <v>0</v>
      </c>
      <c r="K16">
        <f t="shared" si="0"/>
        <v>0</v>
      </c>
    </row>
    <row r="17" spans="1:11" ht="22.5" x14ac:dyDescent="0.25">
      <c r="A17" s="4">
        <v>190804742</v>
      </c>
      <c r="B17" s="69" t="s">
        <v>17</v>
      </c>
      <c r="C17" s="56">
        <v>3169.0350085450937</v>
      </c>
      <c r="D17" s="56">
        <v>0.70595382746051027</v>
      </c>
      <c r="E17" s="56">
        <v>0.29404617253948967</v>
      </c>
      <c r="F17" s="56">
        <v>0.36127987039287157</v>
      </c>
      <c r="H17" s="16">
        <f t="shared" si="1"/>
        <v>0</v>
      </c>
      <c r="I17" s="16">
        <f t="shared" si="2"/>
        <v>1</v>
      </c>
      <c r="J17" s="16">
        <f t="shared" si="3"/>
        <v>0</v>
      </c>
      <c r="K17">
        <f t="shared" si="0"/>
        <v>0</v>
      </c>
    </row>
    <row r="18" spans="1:11" x14ac:dyDescent="0.25">
      <c r="A18" s="4">
        <v>190972373</v>
      </c>
      <c r="B18" s="69" t="s">
        <v>18</v>
      </c>
      <c r="C18" s="56">
        <v>2031.3663252417221</v>
      </c>
      <c r="D18" s="56">
        <v>0.68077945084145264</v>
      </c>
      <c r="E18" s="56">
        <v>0.31922054915854736</v>
      </c>
      <c r="F18" s="56">
        <v>0.16421612046058459</v>
      </c>
      <c r="H18" s="16">
        <f t="shared" si="1"/>
        <v>0</v>
      </c>
      <c r="I18" s="16">
        <f t="shared" si="2"/>
        <v>1</v>
      </c>
      <c r="J18" s="16">
        <f t="shared" si="3"/>
        <v>0</v>
      </c>
      <c r="K18">
        <f t="shared" si="0"/>
        <v>0</v>
      </c>
    </row>
    <row r="19" spans="1:11" x14ac:dyDescent="0.25">
      <c r="A19" s="4">
        <v>190973322</v>
      </c>
      <c r="B19" s="69" t="s">
        <v>19</v>
      </c>
      <c r="C19" s="56">
        <v>2779.8821587733228</v>
      </c>
      <c r="D19" s="56">
        <v>0.76445526475958625</v>
      </c>
      <c r="E19" s="56">
        <v>0.23554473524041389</v>
      </c>
      <c r="F19" s="56">
        <v>0.24467437614120513</v>
      </c>
      <c r="H19" s="16">
        <f t="shared" si="1"/>
        <v>0</v>
      </c>
      <c r="I19" s="16">
        <f t="shared" si="2"/>
        <v>1</v>
      </c>
      <c r="J19" s="16">
        <f t="shared" si="3"/>
        <v>0</v>
      </c>
      <c r="K19">
        <f t="shared" si="0"/>
        <v>0</v>
      </c>
    </row>
    <row r="20" spans="1:11" x14ac:dyDescent="0.25">
      <c r="A20" s="4">
        <v>290972940</v>
      </c>
      <c r="B20" s="69" t="s">
        <v>20</v>
      </c>
      <c r="C20" s="56">
        <v>2508.6633440524752</v>
      </c>
      <c r="D20" s="56">
        <v>0.71540312876052947</v>
      </c>
      <c r="E20" s="56">
        <v>0.28459687123947053</v>
      </c>
      <c r="F20" s="56">
        <v>0.55716004813477737</v>
      </c>
      <c r="H20" s="16">
        <f t="shared" si="1"/>
        <v>1</v>
      </c>
      <c r="I20" s="16">
        <f t="shared" si="2"/>
        <v>0</v>
      </c>
      <c r="J20" s="16">
        <f t="shared" si="3"/>
        <v>0</v>
      </c>
      <c r="K20">
        <f t="shared" si="0"/>
        <v>0</v>
      </c>
    </row>
    <row r="21" spans="1:11" x14ac:dyDescent="0.25">
      <c r="A21" s="4">
        <v>304311642</v>
      </c>
      <c r="B21" s="69" t="s">
        <v>21</v>
      </c>
      <c r="C21" s="56">
        <v>2193.8280120975678</v>
      </c>
      <c r="D21" s="56">
        <v>0.83045267489711927</v>
      </c>
      <c r="E21" s="56">
        <v>0.16954732510288067</v>
      </c>
      <c r="F21" s="56">
        <v>0.47983539094650207</v>
      </c>
      <c r="H21" s="16">
        <f t="shared" si="1"/>
        <v>0</v>
      </c>
      <c r="I21" s="16">
        <f t="shared" si="2"/>
        <v>1</v>
      </c>
      <c r="J21" s="16">
        <f t="shared" si="3"/>
        <v>0</v>
      </c>
      <c r="K21">
        <f t="shared" si="0"/>
        <v>0</v>
      </c>
    </row>
    <row r="22" spans="1:11" x14ac:dyDescent="0.25">
      <c r="A22" s="4">
        <v>190808616</v>
      </c>
      <c r="B22" s="69" t="s">
        <v>22</v>
      </c>
      <c r="C22" s="56">
        <v>1898.7319365045696</v>
      </c>
      <c r="D22" s="56">
        <v>0.75380159304851557</v>
      </c>
      <c r="E22" s="56">
        <v>0.24619840695148443</v>
      </c>
      <c r="F22" s="56">
        <v>0.21433743664011587</v>
      </c>
      <c r="H22" s="16">
        <f t="shared" si="1"/>
        <v>0</v>
      </c>
      <c r="I22" s="16">
        <f t="shared" si="2"/>
        <v>1</v>
      </c>
      <c r="J22" s="16">
        <f t="shared" si="3"/>
        <v>0</v>
      </c>
      <c r="K22">
        <f t="shared" si="0"/>
        <v>0</v>
      </c>
    </row>
    <row r="23" spans="1:11" x14ac:dyDescent="0.25">
      <c r="A23" s="4">
        <v>111966767</v>
      </c>
      <c r="B23" s="69" t="s">
        <v>23</v>
      </c>
      <c r="C23" s="56">
        <v>2866.3760619873378</v>
      </c>
      <c r="D23" s="56">
        <v>0.68342036553524799</v>
      </c>
      <c r="E23" s="56">
        <v>0.3165796344647519</v>
      </c>
      <c r="F23" s="56">
        <v>0.41318537859007831</v>
      </c>
      <c r="H23" s="16">
        <f t="shared" si="1"/>
        <v>0</v>
      </c>
      <c r="I23" s="16">
        <f t="shared" si="2"/>
        <v>1</v>
      </c>
      <c r="J23" s="16">
        <f t="shared" si="3"/>
        <v>0</v>
      </c>
      <c r="K23">
        <f t="shared" si="0"/>
        <v>0</v>
      </c>
    </row>
    <row r="24" spans="1:11" x14ac:dyDescent="0.25">
      <c r="A24" s="4">
        <v>111964759</v>
      </c>
      <c r="B24" s="69" t="s">
        <v>24</v>
      </c>
      <c r="C24" s="56">
        <v>3107.8047255216015</v>
      </c>
      <c r="D24" s="56">
        <v>0.90085470085470076</v>
      </c>
      <c r="E24" s="56">
        <v>9.914529914529914E-2</v>
      </c>
      <c r="F24" s="56">
        <v>0.67606837606837611</v>
      </c>
      <c r="H24" s="16">
        <f t="shared" si="1"/>
        <v>1</v>
      </c>
      <c r="I24" s="16">
        <f t="shared" si="2"/>
        <v>0</v>
      </c>
      <c r="J24" s="16">
        <f t="shared" si="3"/>
        <v>0</v>
      </c>
      <c r="K24">
        <f t="shared" si="0"/>
        <v>0</v>
      </c>
    </row>
    <row r="25" spans="1:11" x14ac:dyDescent="0.25">
      <c r="A25" s="4">
        <v>111964225</v>
      </c>
      <c r="B25" s="69" t="s">
        <v>25</v>
      </c>
      <c r="C25" s="56">
        <v>2514.1289138449288</v>
      </c>
      <c r="D25" s="56">
        <v>0.98736675878405045</v>
      </c>
      <c r="E25" s="56">
        <v>1.2633241215949467E-2</v>
      </c>
      <c r="F25" s="56">
        <v>0.67982629293328067</v>
      </c>
      <c r="H25" s="16">
        <f t="shared" si="1"/>
        <v>1</v>
      </c>
      <c r="I25" s="16">
        <f t="shared" si="2"/>
        <v>0</v>
      </c>
      <c r="J25" s="16">
        <f t="shared" si="3"/>
        <v>0</v>
      </c>
      <c r="K25">
        <f t="shared" si="0"/>
        <v>0</v>
      </c>
    </row>
    <row r="26" spans="1:11" ht="22.5" x14ac:dyDescent="0.25">
      <c r="A26" s="4">
        <v>140199874</v>
      </c>
      <c r="B26" s="69" t="s">
        <v>26</v>
      </c>
      <c r="C26" s="56">
        <v>1279.663972542698</v>
      </c>
      <c r="D26" s="56">
        <v>0.18262172284644193</v>
      </c>
      <c r="E26" s="56">
        <v>0.81737827715355804</v>
      </c>
      <c r="F26" s="56">
        <v>8.2247191011235954E-2</v>
      </c>
      <c r="H26" s="16">
        <f t="shared" si="1"/>
        <v>0</v>
      </c>
      <c r="I26" s="16">
        <f t="shared" si="2"/>
        <v>0</v>
      </c>
      <c r="J26" s="16">
        <f t="shared" si="3"/>
        <v>1</v>
      </c>
      <c r="K26">
        <f t="shared" si="0"/>
        <v>0</v>
      </c>
    </row>
    <row r="27" spans="1:11" x14ac:dyDescent="0.25">
      <c r="A27" s="4">
        <v>190973856</v>
      </c>
      <c r="B27" s="69" t="s">
        <v>27</v>
      </c>
      <c r="C27" s="56">
        <v>3700.5710850471578</v>
      </c>
      <c r="D27" s="56">
        <v>0.9655172413793105</v>
      </c>
      <c r="E27" s="56">
        <v>3.4482758620689655E-2</v>
      </c>
      <c r="F27" s="56">
        <v>0.81488203266787662</v>
      </c>
      <c r="H27" s="16">
        <f t="shared" si="1"/>
        <v>1</v>
      </c>
      <c r="I27" s="16">
        <f t="shared" si="2"/>
        <v>0</v>
      </c>
      <c r="J27" s="16">
        <f t="shared" si="3"/>
        <v>0</v>
      </c>
      <c r="K27">
        <f t="shared" si="0"/>
        <v>0</v>
      </c>
    </row>
    <row r="28" spans="1:11" x14ac:dyDescent="0.25">
      <c r="A28" s="4">
        <v>190974424</v>
      </c>
      <c r="B28" s="69" t="s">
        <v>28</v>
      </c>
      <c r="C28" s="56">
        <v>2938.3937333289314</v>
      </c>
      <c r="D28" s="56">
        <v>0.85483870967741926</v>
      </c>
      <c r="E28" s="56">
        <v>0.14516129032258063</v>
      </c>
      <c r="F28" s="56">
        <v>0.59801488833746885</v>
      </c>
      <c r="H28" s="16">
        <f t="shared" si="1"/>
        <v>1</v>
      </c>
      <c r="I28" s="16">
        <f t="shared" si="2"/>
        <v>0</v>
      </c>
      <c r="J28" s="16">
        <f t="shared" si="3"/>
        <v>0</v>
      </c>
      <c r="K28">
        <f t="shared" si="0"/>
        <v>0</v>
      </c>
    </row>
    <row r="29" spans="1:11" x14ac:dyDescent="0.25">
      <c r="A29" s="4">
        <v>190974577</v>
      </c>
      <c r="B29" s="69" t="s">
        <v>29</v>
      </c>
      <c r="C29" s="56">
        <v>3554.2946937985457</v>
      </c>
      <c r="D29" s="56">
        <v>0.92965779467680609</v>
      </c>
      <c r="E29" s="56">
        <v>7.0342205323193921E-2</v>
      </c>
      <c r="F29" s="56">
        <v>0.73574144486692017</v>
      </c>
      <c r="H29" s="16">
        <f t="shared" si="1"/>
        <v>1</v>
      </c>
      <c r="I29" s="16">
        <f t="shared" si="2"/>
        <v>0</v>
      </c>
      <c r="J29" s="16">
        <f t="shared" si="3"/>
        <v>0</v>
      </c>
      <c r="K29">
        <f t="shared" si="0"/>
        <v>0</v>
      </c>
    </row>
    <row r="30" spans="1:11" ht="22.5" x14ac:dyDescent="0.25">
      <c r="A30" s="4">
        <v>193180433</v>
      </c>
      <c r="B30" s="69" t="s">
        <v>30</v>
      </c>
      <c r="C30" s="56">
        <v>2991.7691963791744</v>
      </c>
      <c r="D30" s="56">
        <v>0.83723105706267542</v>
      </c>
      <c r="E30" s="56">
        <v>0.16276894293732461</v>
      </c>
      <c r="F30" s="56">
        <v>0.68007483629560339</v>
      </c>
      <c r="H30" s="16">
        <f t="shared" si="1"/>
        <v>1</v>
      </c>
      <c r="I30" s="16">
        <f t="shared" si="2"/>
        <v>0</v>
      </c>
      <c r="J30" s="16">
        <f t="shared" si="3"/>
        <v>0</v>
      </c>
      <c r="K30">
        <f t="shared" si="0"/>
        <v>0</v>
      </c>
    </row>
    <row r="31" spans="1:11" ht="22.5" x14ac:dyDescent="0.25">
      <c r="A31" s="4">
        <v>190804938</v>
      </c>
      <c r="B31" s="69" t="s">
        <v>31</v>
      </c>
      <c r="C31" s="56">
        <v>3111.402372545394</v>
      </c>
      <c r="D31" s="56">
        <v>0.90574374079528719</v>
      </c>
      <c r="E31" s="56">
        <v>9.4256259204712797E-2</v>
      </c>
      <c r="F31" s="56">
        <v>0.77172312223858608</v>
      </c>
      <c r="H31" s="16">
        <f t="shared" si="1"/>
        <v>1</v>
      </c>
      <c r="I31" s="16">
        <f t="shared" si="2"/>
        <v>0</v>
      </c>
      <c r="J31" s="16">
        <f t="shared" si="3"/>
        <v>0</v>
      </c>
      <c r="K31">
        <f t="shared" si="0"/>
        <v>0</v>
      </c>
    </row>
    <row r="32" spans="1:11" x14ac:dyDescent="0.25">
      <c r="A32" s="4">
        <v>190805125</v>
      </c>
      <c r="B32" s="69" t="s">
        <v>32</v>
      </c>
      <c r="C32" s="56">
        <v>2881.2566508771552</v>
      </c>
      <c r="D32" s="56">
        <v>0.837228714524207</v>
      </c>
      <c r="E32" s="56">
        <v>0.162771285475793</v>
      </c>
      <c r="F32" s="56">
        <v>0.59682804674457435</v>
      </c>
      <c r="H32" s="16">
        <f t="shared" si="1"/>
        <v>1</v>
      </c>
      <c r="I32" s="16">
        <f t="shared" si="2"/>
        <v>0</v>
      </c>
      <c r="J32" s="16">
        <f t="shared" si="3"/>
        <v>0</v>
      </c>
      <c r="K32">
        <f t="shared" si="0"/>
        <v>0</v>
      </c>
    </row>
    <row r="33" spans="1:11" x14ac:dyDescent="0.25">
      <c r="A33" s="4">
        <v>190807667</v>
      </c>
      <c r="B33" s="69" t="s">
        <v>33</v>
      </c>
      <c r="C33" s="56">
        <v>2808.8323100607195</v>
      </c>
      <c r="D33" s="56">
        <v>0.85376344086021516</v>
      </c>
      <c r="E33" s="56">
        <v>0.14623655913978495</v>
      </c>
      <c r="F33" s="56">
        <v>0.3827956989247312</v>
      </c>
      <c r="H33" s="16">
        <f t="shared" si="1"/>
        <v>0</v>
      </c>
      <c r="I33" s="16">
        <f t="shared" si="2"/>
        <v>1</v>
      </c>
      <c r="J33" s="16">
        <f t="shared" si="3"/>
        <v>0</v>
      </c>
      <c r="K33">
        <f t="shared" si="0"/>
        <v>0</v>
      </c>
    </row>
    <row r="34" spans="1:11" x14ac:dyDescent="0.25">
      <c r="A34" s="4">
        <v>111964944</v>
      </c>
      <c r="B34" s="69" t="s">
        <v>34</v>
      </c>
      <c r="C34" s="56">
        <v>2507.1332651338917</v>
      </c>
      <c r="D34" s="56">
        <v>0.74067164179104483</v>
      </c>
      <c r="E34" s="56">
        <v>0.25932835820895528</v>
      </c>
      <c r="F34" s="56">
        <v>0.45499067164179108</v>
      </c>
      <c r="H34" s="16">
        <f t="shared" si="1"/>
        <v>0</v>
      </c>
      <c r="I34" s="16">
        <f t="shared" si="2"/>
        <v>1</v>
      </c>
      <c r="J34" s="16">
        <f t="shared" si="3"/>
        <v>0</v>
      </c>
      <c r="K34">
        <f t="shared" si="0"/>
        <v>0</v>
      </c>
    </row>
    <row r="35" spans="1:11" x14ac:dyDescent="0.25">
      <c r="A35" s="4">
        <v>290977720</v>
      </c>
      <c r="B35" s="69" t="s">
        <v>35</v>
      </c>
      <c r="C35" s="56">
        <v>2526.1179846011428</v>
      </c>
      <c r="D35" s="56">
        <v>0.80410893454371724</v>
      </c>
      <c r="E35" s="56">
        <v>0.19589106545628285</v>
      </c>
      <c r="F35" s="56">
        <v>0.60726230291447691</v>
      </c>
      <c r="H35" s="16">
        <f t="shared" si="1"/>
        <v>1</v>
      </c>
      <c r="I35" s="16">
        <f t="shared" si="2"/>
        <v>0</v>
      </c>
      <c r="J35" s="16">
        <f t="shared" si="3"/>
        <v>0</v>
      </c>
      <c r="K35">
        <f t="shared" si="0"/>
        <v>0</v>
      </c>
    </row>
    <row r="36" spans="1:11" ht="22.5" x14ac:dyDescent="0.25">
      <c r="A36" s="4">
        <v>191176774</v>
      </c>
      <c r="B36" s="69" t="s">
        <v>36</v>
      </c>
      <c r="C36" s="56">
        <v>3290.8768546237075</v>
      </c>
      <c r="D36" s="56">
        <v>0.69153394803017598</v>
      </c>
      <c r="E36" s="56">
        <v>0.30846605196982396</v>
      </c>
      <c r="F36" s="56">
        <v>0.26655490360435874</v>
      </c>
      <c r="H36" s="16">
        <f t="shared" si="1"/>
        <v>0</v>
      </c>
      <c r="I36" s="16">
        <f t="shared" si="2"/>
        <v>1</v>
      </c>
      <c r="J36" s="16">
        <f t="shared" si="3"/>
        <v>0</v>
      </c>
      <c r="K36">
        <f t="shared" si="0"/>
        <v>0</v>
      </c>
    </row>
    <row r="37" spans="1:11" x14ac:dyDescent="0.25">
      <c r="A37" s="4">
        <v>111963995</v>
      </c>
      <c r="B37" s="69" t="s">
        <v>37</v>
      </c>
      <c r="C37" s="56">
        <v>2381.8005866980106</v>
      </c>
      <c r="D37" s="56">
        <v>0.76169930302024558</v>
      </c>
      <c r="E37" s="56">
        <v>0.2383006969797544</v>
      </c>
      <c r="F37" s="56">
        <v>0.50414868901427146</v>
      </c>
      <c r="H37" s="16">
        <f t="shared" si="1"/>
        <v>1</v>
      </c>
      <c r="I37" s="16">
        <f t="shared" si="2"/>
        <v>0</v>
      </c>
      <c r="J37" s="16">
        <f t="shared" si="3"/>
        <v>0</v>
      </c>
      <c r="K37">
        <f t="shared" si="0"/>
        <v>0</v>
      </c>
    </row>
    <row r="38" spans="1:11" x14ac:dyDescent="0.25">
      <c r="A38" s="4">
        <v>147178142</v>
      </c>
      <c r="B38" s="69" t="s">
        <v>38</v>
      </c>
      <c r="C38" s="56">
        <v>1142.8655292359254</v>
      </c>
      <c r="D38" s="56">
        <v>1.6672337529772031E-2</v>
      </c>
      <c r="E38" s="56">
        <v>0.98332766247022807</v>
      </c>
      <c r="F38" s="56">
        <v>1.0207553589656346E-2</v>
      </c>
      <c r="H38" s="16">
        <f t="shared" si="1"/>
        <v>0</v>
      </c>
      <c r="I38" s="16">
        <f t="shared" si="2"/>
        <v>0</v>
      </c>
      <c r="J38" s="16">
        <f t="shared" si="3"/>
        <v>1</v>
      </c>
      <c r="K38">
        <f t="shared" si="0"/>
        <v>0</v>
      </c>
    </row>
    <row r="39" spans="1:11" ht="22.5" x14ac:dyDescent="0.25">
      <c r="A39" s="4">
        <v>304384359</v>
      </c>
      <c r="B39" s="69" t="s">
        <v>39</v>
      </c>
      <c r="C39" s="56">
        <v>4017.9787707196901</v>
      </c>
      <c r="D39" s="56">
        <v>0.94432773109243706</v>
      </c>
      <c r="E39" s="56">
        <v>5.5672268907563036E-2</v>
      </c>
      <c r="F39" s="56">
        <v>0.61869747899159666</v>
      </c>
      <c r="H39" s="16">
        <f t="shared" si="1"/>
        <v>1</v>
      </c>
      <c r="I39" s="16">
        <f t="shared" si="2"/>
        <v>0</v>
      </c>
      <c r="J39" s="16">
        <f t="shared" si="3"/>
        <v>0</v>
      </c>
      <c r="K39">
        <f t="shared" ref="K39:K70" si="4">IF(SUM(H39:J39)=0,1,0)</f>
        <v>0</v>
      </c>
    </row>
    <row r="40" spans="1:11" x14ac:dyDescent="0.25">
      <c r="A40" s="4">
        <v>190805844</v>
      </c>
      <c r="B40" s="69" t="s">
        <v>40</v>
      </c>
      <c r="C40" s="56">
        <v>2847.8374138800627</v>
      </c>
      <c r="D40" s="56">
        <v>0.53562405255179379</v>
      </c>
      <c r="E40" s="56">
        <v>0.46437594744820615</v>
      </c>
      <c r="F40" s="56">
        <v>0.50783223850429515</v>
      </c>
      <c r="H40" s="16">
        <f t="shared" si="1"/>
        <v>0</v>
      </c>
      <c r="I40" s="16">
        <f t="shared" si="2"/>
        <v>1</v>
      </c>
      <c r="J40" s="16">
        <f t="shared" si="3"/>
        <v>0</v>
      </c>
      <c r="K40">
        <f t="shared" si="4"/>
        <v>0</v>
      </c>
    </row>
    <row r="41" spans="1:11" x14ac:dyDescent="0.25">
      <c r="A41" s="4">
        <v>190977872</v>
      </c>
      <c r="B41" s="69" t="s">
        <v>41</v>
      </c>
      <c r="C41" s="56">
        <v>3749.4877376108388</v>
      </c>
      <c r="D41" s="56">
        <v>0.91757387247278377</v>
      </c>
      <c r="E41" s="56">
        <v>8.2426127527216175E-2</v>
      </c>
      <c r="F41" s="56">
        <v>0.31026438569206843</v>
      </c>
      <c r="H41" s="16">
        <f t="shared" si="1"/>
        <v>0</v>
      </c>
      <c r="I41" s="16">
        <f t="shared" si="2"/>
        <v>1</v>
      </c>
      <c r="J41" s="16">
        <f t="shared" si="3"/>
        <v>0</v>
      </c>
      <c r="K41">
        <f t="shared" si="4"/>
        <v>0</v>
      </c>
    </row>
    <row r="42" spans="1:11" ht="22.5" x14ac:dyDescent="0.25">
      <c r="A42" s="4">
        <v>190805997</v>
      </c>
      <c r="B42" s="69" t="s">
        <v>42</v>
      </c>
      <c r="C42" s="56">
        <v>2772.112996054967</v>
      </c>
      <c r="D42" s="56">
        <v>0.67123287671232867</v>
      </c>
      <c r="E42" s="56">
        <v>0.32876712328767121</v>
      </c>
      <c r="F42" s="56">
        <v>0.54207436399217213</v>
      </c>
      <c r="H42" s="16">
        <f t="shared" si="1"/>
        <v>1</v>
      </c>
      <c r="I42" s="16">
        <f t="shared" si="2"/>
        <v>0</v>
      </c>
      <c r="J42" s="16">
        <f t="shared" si="3"/>
        <v>0</v>
      </c>
      <c r="K42">
        <f t="shared" si="4"/>
        <v>0</v>
      </c>
    </row>
    <row r="43" spans="1:11" ht="22.5" x14ac:dyDescent="0.25">
      <c r="A43" s="4">
        <v>190804895</v>
      </c>
      <c r="B43" s="69" t="s">
        <v>43</v>
      </c>
      <c r="C43" s="56">
        <v>1875.1682726334884</v>
      </c>
      <c r="D43" s="56">
        <v>0.74632952691680254</v>
      </c>
      <c r="E43" s="56">
        <v>0.2536704730831974</v>
      </c>
      <c r="F43" s="56">
        <v>0.17373572593800979</v>
      </c>
      <c r="H43" s="16">
        <f t="shared" si="1"/>
        <v>0</v>
      </c>
      <c r="I43" s="16">
        <f t="shared" si="2"/>
        <v>1</v>
      </c>
      <c r="J43" s="16">
        <f t="shared" si="3"/>
        <v>0</v>
      </c>
      <c r="K43">
        <f t="shared" si="4"/>
        <v>0</v>
      </c>
    </row>
    <row r="44" spans="1:11" x14ac:dyDescent="0.25">
      <c r="A44" s="4">
        <v>190804176</v>
      </c>
      <c r="B44" s="69" t="s">
        <v>44</v>
      </c>
      <c r="C44" s="56">
        <v>2792.9570163426329</v>
      </c>
      <c r="D44" s="56">
        <v>0.45604395604395609</v>
      </c>
      <c r="E44" s="56">
        <v>0.54395604395604402</v>
      </c>
      <c r="F44" s="56">
        <v>0.37912087912087916</v>
      </c>
      <c r="H44" s="16">
        <f t="shared" si="1"/>
        <v>0</v>
      </c>
      <c r="I44" s="16">
        <f t="shared" si="2"/>
        <v>0</v>
      </c>
      <c r="J44" s="16">
        <f t="shared" si="3"/>
        <v>1</v>
      </c>
      <c r="K44">
        <f t="shared" si="4"/>
        <v>0</v>
      </c>
    </row>
    <row r="45" spans="1:11" x14ac:dyDescent="0.25">
      <c r="A45" s="4">
        <v>144132264</v>
      </c>
      <c r="B45" s="69" t="s">
        <v>45</v>
      </c>
      <c r="C45" s="56">
        <v>1397.2475016909339</v>
      </c>
      <c r="D45" s="56">
        <v>4.960835509138381E-2</v>
      </c>
      <c r="E45" s="56">
        <v>0.95039164490861616</v>
      </c>
      <c r="F45" s="56">
        <v>0</v>
      </c>
      <c r="H45" s="16">
        <f t="shared" si="1"/>
        <v>0</v>
      </c>
      <c r="I45" s="16">
        <f t="shared" si="2"/>
        <v>0</v>
      </c>
      <c r="J45" s="16">
        <f t="shared" si="3"/>
        <v>1</v>
      </c>
      <c r="K45">
        <f t="shared" si="4"/>
        <v>0</v>
      </c>
    </row>
    <row r="46" spans="1:11" x14ac:dyDescent="0.25">
      <c r="A46" s="4">
        <v>300039668</v>
      </c>
      <c r="B46" s="69" t="s">
        <v>46</v>
      </c>
      <c r="C46" s="56">
        <v>2568.2017681358175</v>
      </c>
      <c r="D46" s="56">
        <v>0.86644892034113596</v>
      </c>
      <c r="E46" s="56">
        <v>0.13355107965886409</v>
      </c>
      <c r="F46" s="56">
        <v>0.4748684449283252</v>
      </c>
      <c r="H46" s="16">
        <f t="shared" si="1"/>
        <v>0</v>
      </c>
      <c r="I46" s="16">
        <f t="shared" si="2"/>
        <v>1</v>
      </c>
      <c r="J46" s="16">
        <f t="shared" si="3"/>
        <v>0</v>
      </c>
      <c r="K46">
        <f t="shared" si="4"/>
        <v>0</v>
      </c>
    </row>
    <row r="47" spans="1:11" x14ac:dyDescent="0.25">
      <c r="A47" s="4">
        <v>190087881</v>
      </c>
      <c r="B47" s="69" t="s">
        <v>47</v>
      </c>
      <c r="C47" s="56">
        <v>3383.5202934238941</v>
      </c>
      <c r="D47" s="56">
        <v>0.93169092945128762</v>
      </c>
      <c r="E47" s="56">
        <v>6.83090705487122E-2</v>
      </c>
      <c r="F47" s="56">
        <v>0.63381858902575583</v>
      </c>
      <c r="H47" s="16">
        <f t="shared" si="1"/>
        <v>1</v>
      </c>
      <c r="I47" s="16">
        <f t="shared" si="2"/>
        <v>0</v>
      </c>
      <c r="J47" s="16">
        <f t="shared" si="3"/>
        <v>0</v>
      </c>
      <c r="K47">
        <f t="shared" si="4"/>
        <v>0</v>
      </c>
    </row>
    <row r="48" spans="1:11" x14ac:dyDescent="0.25">
      <c r="A48" s="4">
        <v>190965375</v>
      </c>
      <c r="B48" s="69" t="s">
        <v>48</v>
      </c>
      <c r="C48" s="56">
        <v>2927.7335400982438</v>
      </c>
      <c r="D48" s="56">
        <v>0.87798036465638152</v>
      </c>
      <c r="E48" s="56">
        <v>0.12201963534361851</v>
      </c>
      <c r="F48" s="56">
        <v>0.48807854137447404</v>
      </c>
      <c r="H48" s="16">
        <f t="shared" si="1"/>
        <v>0</v>
      </c>
      <c r="I48" s="16">
        <f t="shared" si="2"/>
        <v>1</v>
      </c>
      <c r="J48" s="16">
        <f t="shared" si="3"/>
        <v>0</v>
      </c>
      <c r="K48">
        <f t="shared" si="4"/>
        <v>0</v>
      </c>
    </row>
    <row r="49" spans="1:11" x14ac:dyDescent="0.25">
      <c r="A49" s="4">
        <v>111967488</v>
      </c>
      <c r="B49" s="69" t="s">
        <v>49</v>
      </c>
      <c r="C49" s="56">
        <v>2961.2220655680435</v>
      </c>
      <c r="D49" s="56">
        <v>0.96363636363636362</v>
      </c>
      <c r="E49" s="56">
        <v>3.6363636363636362E-2</v>
      </c>
      <c r="F49" s="56">
        <v>0.81298701298701292</v>
      </c>
      <c r="H49" s="16">
        <f t="shared" si="1"/>
        <v>1</v>
      </c>
      <c r="I49" s="16">
        <f t="shared" si="2"/>
        <v>0</v>
      </c>
      <c r="J49" s="16">
        <f t="shared" si="3"/>
        <v>0</v>
      </c>
      <c r="K49">
        <f t="shared" si="4"/>
        <v>0</v>
      </c>
    </row>
    <row r="50" spans="1:11" x14ac:dyDescent="0.25">
      <c r="A50" s="4">
        <v>111963842</v>
      </c>
      <c r="B50" s="69" t="s">
        <v>50</v>
      </c>
      <c r="C50" s="56">
        <v>2769.7973466027333</v>
      </c>
      <c r="D50" s="56">
        <v>0.78321033210332103</v>
      </c>
      <c r="E50" s="56">
        <v>0.21678966789667897</v>
      </c>
      <c r="F50" s="56">
        <v>0.27490774907749077</v>
      </c>
      <c r="H50" s="16">
        <f t="shared" si="1"/>
        <v>0</v>
      </c>
      <c r="I50" s="16">
        <f t="shared" si="2"/>
        <v>1</v>
      </c>
      <c r="J50" s="16">
        <f t="shared" si="3"/>
        <v>0</v>
      </c>
      <c r="K50">
        <f t="shared" si="4"/>
        <v>0</v>
      </c>
    </row>
    <row r="51" spans="1:11" x14ac:dyDescent="0.25">
      <c r="A51" s="4">
        <v>190807286</v>
      </c>
      <c r="B51" s="69" t="s">
        <v>51</v>
      </c>
      <c r="C51" s="56">
        <v>2496.1236867780462</v>
      </c>
      <c r="D51" s="56">
        <v>0.72310007524454478</v>
      </c>
      <c r="E51" s="56">
        <v>0.27689992475545522</v>
      </c>
      <c r="F51" s="56">
        <v>0.66892400300978172</v>
      </c>
      <c r="H51" s="16">
        <f t="shared" si="1"/>
        <v>1</v>
      </c>
      <c r="I51" s="16">
        <f t="shared" si="2"/>
        <v>0</v>
      </c>
      <c r="J51" s="16">
        <f t="shared" si="3"/>
        <v>0</v>
      </c>
      <c r="K51">
        <f t="shared" si="4"/>
        <v>0</v>
      </c>
    </row>
    <row r="52" spans="1:11" ht="22.5" x14ac:dyDescent="0.25">
      <c r="A52" s="4">
        <v>190807514</v>
      </c>
      <c r="B52" s="69" t="s">
        <v>52</v>
      </c>
      <c r="C52" s="56">
        <v>2714.0648698816585</v>
      </c>
      <c r="D52" s="56">
        <v>0.86895475819032764</v>
      </c>
      <c r="E52" s="56">
        <v>0.13104524180967239</v>
      </c>
      <c r="F52" s="56">
        <v>0.58424336973478941</v>
      </c>
      <c r="H52" s="16">
        <f t="shared" si="1"/>
        <v>1</v>
      </c>
      <c r="I52" s="16">
        <f t="shared" si="2"/>
        <v>0</v>
      </c>
      <c r="J52" s="16">
        <f t="shared" si="3"/>
        <v>0</v>
      </c>
      <c r="K52">
        <f t="shared" si="4"/>
        <v>0</v>
      </c>
    </row>
    <row r="53" spans="1:11" x14ac:dyDescent="0.25">
      <c r="A53" s="4">
        <v>191425713</v>
      </c>
      <c r="B53" s="69" t="s">
        <v>53</v>
      </c>
      <c r="C53" s="56">
        <v>2517.1010539369036</v>
      </c>
      <c r="D53" s="56">
        <v>0.64449818621523602</v>
      </c>
      <c r="E53" s="56">
        <v>0.3555018137847642</v>
      </c>
      <c r="F53" s="56">
        <v>0.38452237001209189</v>
      </c>
      <c r="H53" s="16">
        <f t="shared" si="1"/>
        <v>0</v>
      </c>
      <c r="I53" s="16">
        <f t="shared" si="2"/>
        <v>1</v>
      </c>
      <c r="J53" s="16">
        <f t="shared" si="3"/>
        <v>0</v>
      </c>
      <c r="K53">
        <f t="shared" si="4"/>
        <v>0</v>
      </c>
    </row>
    <row r="54" spans="1:11" x14ac:dyDescent="0.25">
      <c r="A54" s="4">
        <v>111965099</v>
      </c>
      <c r="B54" s="69" t="s">
        <v>54</v>
      </c>
      <c r="C54" s="56">
        <v>2652.9964826955447</v>
      </c>
      <c r="D54" s="56">
        <v>0.59349593495935005</v>
      </c>
      <c r="E54" s="56">
        <v>0.4065040650406504</v>
      </c>
      <c r="F54" s="56">
        <v>0.35584740462789244</v>
      </c>
      <c r="H54" s="16">
        <f t="shared" si="1"/>
        <v>0</v>
      </c>
      <c r="I54" s="16">
        <f t="shared" si="2"/>
        <v>1</v>
      </c>
      <c r="J54" s="16">
        <f t="shared" si="3"/>
        <v>0</v>
      </c>
      <c r="K54">
        <f t="shared" si="4"/>
        <v>0</v>
      </c>
    </row>
    <row r="55" spans="1:11" x14ac:dyDescent="0.25">
      <c r="A55" s="4">
        <v>190807471</v>
      </c>
      <c r="B55" s="69" t="s">
        <v>55</v>
      </c>
      <c r="C55" s="56">
        <v>3144.598775160277</v>
      </c>
      <c r="D55" s="56">
        <v>0.7601476014760149</v>
      </c>
      <c r="E55" s="56">
        <v>0.23985239852398527</v>
      </c>
      <c r="F55" s="56">
        <v>0.54059040590405905</v>
      </c>
      <c r="H55" s="16">
        <f t="shared" si="1"/>
        <v>1</v>
      </c>
      <c r="I55" s="16">
        <f t="shared" si="2"/>
        <v>0</v>
      </c>
      <c r="J55" s="16">
        <f t="shared" si="3"/>
        <v>0</v>
      </c>
      <c r="K55">
        <f t="shared" si="4"/>
        <v>0</v>
      </c>
    </row>
    <row r="56" spans="1:11" x14ac:dyDescent="0.25">
      <c r="A56" s="4">
        <v>111963657</v>
      </c>
      <c r="B56" s="69" t="s">
        <v>56</v>
      </c>
      <c r="C56" s="56">
        <v>2866.6347656763146</v>
      </c>
      <c r="D56" s="56">
        <v>0.72561459159397312</v>
      </c>
      <c r="E56" s="56">
        <v>0.27438540840602699</v>
      </c>
      <c r="F56" s="56">
        <v>0.33505154639175261</v>
      </c>
      <c r="H56" s="16">
        <f t="shared" si="1"/>
        <v>0</v>
      </c>
      <c r="I56" s="16">
        <f t="shared" si="2"/>
        <v>1</v>
      </c>
      <c r="J56" s="16">
        <f t="shared" si="3"/>
        <v>0</v>
      </c>
      <c r="K56">
        <f t="shared" si="4"/>
        <v>0</v>
      </c>
    </row>
    <row r="57" spans="1:11" x14ac:dyDescent="0.25">
      <c r="A57" s="4">
        <v>120091738</v>
      </c>
      <c r="B57" s="69" t="s">
        <v>57</v>
      </c>
      <c r="C57" s="56">
        <v>1098.9520284614941</v>
      </c>
      <c r="D57" s="56">
        <v>2.364929821188233E-2</v>
      </c>
      <c r="E57" s="56">
        <v>0.97635070178811767</v>
      </c>
      <c r="F57" s="56">
        <v>1.5381657373582003E-3</v>
      </c>
      <c r="H57" s="16">
        <f t="shared" si="1"/>
        <v>0</v>
      </c>
      <c r="I57" s="16">
        <f t="shared" si="2"/>
        <v>0</v>
      </c>
      <c r="J57" s="16">
        <f t="shared" si="3"/>
        <v>1</v>
      </c>
      <c r="K57">
        <f t="shared" si="4"/>
        <v>0</v>
      </c>
    </row>
    <row r="58" spans="1:11" ht="22.5" x14ac:dyDescent="0.25">
      <c r="A58" s="4">
        <v>190798047</v>
      </c>
      <c r="B58" s="69" t="s">
        <v>58</v>
      </c>
      <c r="C58" s="56">
        <v>4243.6425674752518</v>
      </c>
      <c r="D58" s="56">
        <v>1</v>
      </c>
      <c r="E58" s="56">
        <v>0</v>
      </c>
      <c r="F58" s="56">
        <v>3.9106145251396655E-2</v>
      </c>
      <c r="H58" s="16">
        <f t="shared" si="1"/>
        <v>0</v>
      </c>
      <c r="I58" s="16">
        <f t="shared" si="2"/>
        <v>1</v>
      </c>
      <c r="J58" s="16">
        <f t="shared" si="3"/>
        <v>0</v>
      </c>
      <c r="K58">
        <f t="shared" si="4"/>
        <v>0</v>
      </c>
    </row>
    <row r="59" spans="1:11" x14ac:dyDescent="0.25">
      <c r="A59" s="4">
        <v>190971086</v>
      </c>
      <c r="B59" s="69" t="s">
        <v>59</v>
      </c>
      <c r="C59" s="56">
        <v>2221.5791345314155</v>
      </c>
      <c r="D59" s="56">
        <v>0.92490118577075098</v>
      </c>
      <c r="E59" s="56">
        <v>7.5098814229249009E-2</v>
      </c>
      <c r="F59" s="56">
        <v>3.1620553359683792E-2</v>
      </c>
      <c r="H59" s="16">
        <f t="shared" si="1"/>
        <v>0</v>
      </c>
      <c r="I59" s="16">
        <f t="shared" si="2"/>
        <v>1</v>
      </c>
      <c r="J59" s="16">
        <f t="shared" si="3"/>
        <v>0</v>
      </c>
      <c r="K59">
        <f t="shared" si="4"/>
        <v>0</v>
      </c>
    </row>
    <row r="60" spans="1:11" x14ac:dyDescent="0.25">
      <c r="A60" s="4">
        <v>190971271</v>
      </c>
      <c r="B60" s="69" t="s">
        <v>60</v>
      </c>
      <c r="C60" s="56">
        <v>2801.6995726306909</v>
      </c>
      <c r="D60" s="56">
        <v>0.66832298136645973</v>
      </c>
      <c r="E60" s="56">
        <v>0.33167701863354038</v>
      </c>
      <c r="F60" s="56">
        <v>0.41956521739130437</v>
      </c>
      <c r="H60" s="16">
        <f t="shared" si="1"/>
        <v>0</v>
      </c>
      <c r="I60" s="16">
        <f t="shared" si="2"/>
        <v>1</v>
      </c>
      <c r="J60" s="16">
        <f t="shared" si="3"/>
        <v>0</v>
      </c>
      <c r="K60">
        <f t="shared" si="4"/>
        <v>0</v>
      </c>
    </row>
    <row r="61" spans="1:11" ht="22.5" x14ac:dyDescent="0.25">
      <c r="A61" s="4">
        <v>190971848</v>
      </c>
      <c r="B61" s="69" t="s">
        <v>61</v>
      </c>
      <c r="C61" s="56">
        <v>3702.0786178898334</v>
      </c>
      <c r="D61" s="56">
        <v>0.84894837476099427</v>
      </c>
      <c r="E61" s="56">
        <v>0.15105162523900573</v>
      </c>
      <c r="F61" s="56">
        <v>0.69024856596558315</v>
      </c>
      <c r="H61" s="16">
        <f t="shared" si="1"/>
        <v>1</v>
      </c>
      <c r="I61" s="16">
        <f t="shared" si="2"/>
        <v>0</v>
      </c>
      <c r="J61" s="16">
        <f t="shared" si="3"/>
        <v>0</v>
      </c>
      <c r="K61">
        <f t="shared" si="4"/>
        <v>0</v>
      </c>
    </row>
    <row r="62" spans="1:11" x14ac:dyDescent="0.25">
      <c r="A62" s="4">
        <v>291829870</v>
      </c>
      <c r="B62" s="69" t="s">
        <v>62</v>
      </c>
      <c r="C62" s="56">
        <v>2260.4556798589269</v>
      </c>
      <c r="D62" s="56">
        <v>0.82276657060518732</v>
      </c>
      <c r="E62" s="56">
        <v>0.17723342939481268</v>
      </c>
      <c r="F62" s="56">
        <v>0.31412103746397696</v>
      </c>
      <c r="H62" s="16">
        <f t="shared" si="1"/>
        <v>0</v>
      </c>
      <c r="I62" s="16">
        <f t="shared" si="2"/>
        <v>1</v>
      </c>
      <c r="J62" s="16">
        <f t="shared" si="3"/>
        <v>0</v>
      </c>
      <c r="K62">
        <f t="shared" si="4"/>
        <v>0</v>
      </c>
    </row>
    <row r="63" spans="1:11" x14ac:dyDescent="0.25">
      <c r="A63" s="4">
        <v>300039885</v>
      </c>
      <c r="B63" s="69" t="s">
        <v>63</v>
      </c>
      <c r="C63" s="56">
        <v>2613.6022273837984</v>
      </c>
      <c r="D63" s="56">
        <v>0.68728781591852139</v>
      </c>
      <c r="E63" s="56">
        <v>0.31271218408147866</v>
      </c>
      <c r="F63" s="56">
        <v>0.27084119200301776</v>
      </c>
      <c r="H63" s="16">
        <f t="shared" si="1"/>
        <v>0</v>
      </c>
      <c r="I63" s="16">
        <f t="shared" si="2"/>
        <v>1</v>
      </c>
      <c r="J63" s="16">
        <f t="shared" si="3"/>
        <v>0</v>
      </c>
      <c r="K63">
        <f t="shared" si="4"/>
        <v>0</v>
      </c>
    </row>
    <row r="64" spans="1:11" x14ac:dyDescent="0.25">
      <c r="A64" s="4">
        <v>305239644</v>
      </c>
      <c r="B64" s="69" t="s">
        <v>64</v>
      </c>
      <c r="C64" s="56">
        <v>6739.1483307332301</v>
      </c>
      <c r="D64" s="56">
        <v>1</v>
      </c>
      <c r="E64" s="56">
        <v>0</v>
      </c>
      <c r="F64" s="56">
        <v>0.51638065522620902</v>
      </c>
      <c r="H64" s="16">
        <f t="shared" si="1"/>
        <v>1</v>
      </c>
      <c r="I64" s="16">
        <f t="shared" si="2"/>
        <v>0</v>
      </c>
      <c r="J64" s="16">
        <f t="shared" si="3"/>
        <v>0</v>
      </c>
      <c r="K64">
        <f t="shared" si="4"/>
        <v>0</v>
      </c>
    </row>
    <row r="65" spans="1:11" x14ac:dyDescent="0.25">
      <c r="A65" s="4">
        <v>191142619</v>
      </c>
      <c r="B65" s="69" t="s">
        <v>65</v>
      </c>
      <c r="C65" s="56">
        <v>4219.2999059613558</v>
      </c>
      <c r="D65" s="56">
        <v>0.91504424778761062</v>
      </c>
      <c r="E65" s="56">
        <v>8.4955752212389379E-2</v>
      </c>
      <c r="F65" s="56">
        <v>0.47787610619469023</v>
      </c>
      <c r="H65" s="16">
        <f t="shared" si="1"/>
        <v>0</v>
      </c>
      <c r="I65" s="16">
        <f t="shared" si="2"/>
        <v>1</v>
      </c>
      <c r="J65" s="16">
        <f t="shared" si="3"/>
        <v>0</v>
      </c>
      <c r="K65">
        <f t="shared" si="4"/>
        <v>0</v>
      </c>
    </row>
    <row r="66" spans="1:11" ht="22.5" x14ac:dyDescent="0.25">
      <c r="A66" s="4">
        <v>190977915</v>
      </c>
      <c r="B66" s="69" t="s">
        <v>66</v>
      </c>
      <c r="C66" s="56">
        <v>3125.4548129167924</v>
      </c>
      <c r="D66" s="56">
        <v>0.74837872892347601</v>
      </c>
      <c r="E66" s="56">
        <v>0.25162127107652399</v>
      </c>
      <c r="F66" s="56">
        <v>0.44098573281452658</v>
      </c>
      <c r="H66" s="16">
        <f t="shared" si="1"/>
        <v>0</v>
      </c>
      <c r="I66" s="16">
        <f t="shared" si="2"/>
        <v>1</v>
      </c>
      <c r="J66" s="16">
        <f t="shared" si="3"/>
        <v>0</v>
      </c>
      <c r="K66">
        <f t="shared" si="4"/>
        <v>0</v>
      </c>
    </row>
    <row r="67" spans="1:11" x14ac:dyDescent="0.25">
      <c r="A67" s="4">
        <v>190808954</v>
      </c>
      <c r="B67" s="69" t="s">
        <v>67</v>
      </c>
      <c r="C67" s="56">
        <v>2709.1292073624236</v>
      </c>
      <c r="D67" s="56">
        <v>0.7504012841091493</v>
      </c>
      <c r="E67" s="56">
        <v>0.24959871589085075</v>
      </c>
      <c r="F67" s="56">
        <v>0.34189406099518499</v>
      </c>
      <c r="H67" s="16">
        <f t="shared" si="1"/>
        <v>0</v>
      </c>
      <c r="I67" s="16">
        <f t="shared" si="2"/>
        <v>1</v>
      </c>
      <c r="J67" s="16">
        <f t="shared" si="3"/>
        <v>0</v>
      </c>
      <c r="K67">
        <f t="shared" si="4"/>
        <v>0</v>
      </c>
    </row>
    <row r="68" spans="1:11" x14ac:dyDescent="0.25">
      <c r="A68" s="107"/>
      <c r="B68" s="108"/>
      <c r="C68" s="109"/>
      <c r="D68" s="109"/>
      <c r="E68" s="109"/>
      <c r="F68" s="110"/>
      <c r="H68" s="22"/>
      <c r="I68" s="22"/>
      <c r="J68" s="22"/>
    </row>
    <row r="69" spans="1:11" x14ac:dyDescent="0.25">
      <c r="A69" s="17"/>
      <c r="B69" s="61" t="s">
        <v>367</v>
      </c>
      <c r="C69" s="77"/>
      <c r="D69" s="62">
        <f>_xlfn.PERCENTILE.EXC(D$7:D$67,0.25)</f>
        <v>0.68535409072688469</v>
      </c>
      <c r="E69" s="62">
        <f t="shared" ref="E69:F69" si="5">_xlfn.PERCENTILE.EXC(E$7:E$67,0.25)</f>
        <v>0.13229816073426826</v>
      </c>
      <c r="F69" s="63">
        <f t="shared" si="5"/>
        <v>0.27365329650406334</v>
      </c>
    </row>
    <row r="70" spans="1:11" x14ac:dyDescent="0.25">
      <c r="A70" s="17"/>
      <c r="B70" s="64" t="s">
        <v>366</v>
      </c>
      <c r="C70" s="18"/>
      <c r="D70" s="22">
        <f>_xlfn.PERCENTILE.EXC(D$7:D$67,0.5)</f>
        <v>0.76169930302024558</v>
      </c>
      <c r="E70" s="22">
        <f t="shared" ref="E70:F70" si="6">_xlfn.PERCENTILE.EXC(E$7:E$67,0.5)</f>
        <v>0.2383006969797544</v>
      </c>
      <c r="F70" s="65">
        <f t="shared" si="6"/>
        <v>0.41956521739130437</v>
      </c>
    </row>
    <row r="71" spans="1:11" x14ac:dyDescent="0.25">
      <c r="A71" s="17"/>
      <c r="B71" s="66" t="s">
        <v>368</v>
      </c>
      <c r="C71" s="78"/>
      <c r="D71" s="67">
        <f>_xlfn.PERCENTILE.EXC(D$7:D$67,0.75)</f>
        <v>0.86770183926573186</v>
      </c>
      <c r="E71" s="67">
        <f t="shared" ref="E71:F71" si="7">_xlfn.PERCENTILE.EXC(E$7:E$67,0.75)</f>
        <v>0.31464590927311531</v>
      </c>
      <c r="F71" s="68">
        <f t="shared" si="7"/>
        <v>0.59053570823968182</v>
      </c>
      <c r="G71" s="73" t="s">
        <v>369</v>
      </c>
      <c r="H71" s="16">
        <f>SUM(H7:H67)</f>
        <v>21</v>
      </c>
      <c r="I71" s="16">
        <f t="shared" ref="I71:K71" si="8">SUM(I7:I67)</f>
        <v>34</v>
      </c>
      <c r="J71" s="16">
        <f t="shared" si="8"/>
        <v>6</v>
      </c>
      <c r="K71" s="22">
        <f t="shared" si="8"/>
        <v>0</v>
      </c>
    </row>
    <row r="72" spans="1:11" x14ac:dyDescent="0.25">
      <c r="A72" s="17"/>
      <c r="B72" s="18"/>
      <c r="C72" s="18"/>
    </row>
    <row r="73" spans="1:11" x14ac:dyDescent="0.25">
      <c r="A73" s="17"/>
      <c r="B73" s="18"/>
      <c r="C73" s="18"/>
      <c r="D73" s="60"/>
    </row>
    <row r="74" spans="1:11" x14ac:dyDescent="0.25">
      <c r="A74" s="17"/>
      <c r="B74" s="18"/>
      <c r="C74" s="18"/>
      <c r="D74" s="60"/>
      <c r="E74" s="60"/>
      <c r="F74" s="60"/>
    </row>
    <row r="75" spans="1:11" ht="22.5" x14ac:dyDescent="0.25">
      <c r="A75" s="17"/>
      <c r="B75" s="20" t="s">
        <v>122</v>
      </c>
      <c r="C75" s="21">
        <f>IFERROR(CORREL($C$7:$C$67,C7:C67),0)</f>
        <v>1.0000000000000002</v>
      </c>
      <c r="D75" s="21">
        <f>IFERROR(CORREL($C$7:$C$67,D7:D67),0)</f>
        <v>0.59436779920135041</v>
      </c>
      <c r="E75" s="21">
        <f>IFERROR(CORREL($C$7:$C$67,E7:E67),0)</f>
        <v>-0.5943677992013503</v>
      </c>
      <c r="F75" s="21">
        <f>IFERROR(CORREL($C$7:$C$67,F7:F67),0)</f>
        <v>0.49321113288834861</v>
      </c>
      <c r="G75" s="21"/>
      <c r="H75" s="21">
        <f>IFERROR(CORREL($C$7:$C$67,H7:H67),0)</f>
        <v>0.41151105536722887</v>
      </c>
      <c r="I75" s="21">
        <f>IFERROR(CORREL($C$7:$C$67,I7:I67),0)</f>
        <v>-0.11652203605519125</v>
      </c>
      <c r="J75" s="21">
        <f>IFERROR(CORREL($C$7:$C$67,J7:J67),0)</f>
        <v>-0.46219993831364314</v>
      </c>
    </row>
    <row r="76" spans="1:11" x14ac:dyDescent="0.25">
      <c r="A76" s="17"/>
      <c r="B76" s="18"/>
      <c r="C76" s="18"/>
    </row>
    <row r="77" spans="1:11" x14ac:dyDescent="0.25">
      <c r="A77" s="17"/>
      <c r="B77" s="18"/>
      <c r="C77" s="18"/>
    </row>
    <row r="78" spans="1:11" x14ac:dyDescent="0.25">
      <c r="A78" s="17"/>
      <c r="B78" s="18"/>
      <c r="C78" s="18"/>
    </row>
    <row r="79" spans="1:11" x14ac:dyDescent="0.25">
      <c r="A79" s="17"/>
      <c r="B79" s="18"/>
      <c r="C79" s="18"/>
    </row>
    <row r="80" spans="1:11" x14ac:dyDescent="0.25">
      <c r="A80" s="17"/>
      <c r="B80" s="18"/>
      <c r="C80" s="18"/>
    </row>
    <row r="81" spans="1:3" x14ac:dyDescent="0.25">
      <c r="A81" s="17"/>
      <c r="B81" s="18"/>
      <c r="C81" s="18"/>
    </row>
    <row r="82" spans="1:3" x14ac:dyDescent="0.25">
      <c r="A82" s="17"/>
      <c r="B82" s="18"/>
      <c r="C82" s="18"/>
    </row>
    <row r="83" spans="1:3" x14ac:dyDescent="0.25">
      <c r="A83" s="17"/>
      <c r="B83" s="18"/>
      <c r="C83" s="18"/>
    </row>
    <row r="84" spans="1:3" x14ac:dyDescent="0.25">
      <c r="A84" s="17"/>
      <c r="B84" s="18"/>
      <c r="C84" s="18"/>
    </row>
    <row r="85" spans="1:3" x14ac:dyDescent="0.25">
      <c r="A85" s="17"/>
      <c r="B85" s="18"/>
      <c r="C85" s="18"/>
    </row>
    <row r="86" spans="1:3" x14ac:dyDescent="0.25">
      <c r="A86" s="17"/>
      <c r="B86" s="18"/>
      <c r="C86" s="18"/>
    </row>
    <row r="87" spans="1:3" x14ac:dyDescent="0.25">
      <c r="A87" s="17"/>
      <c r="B87" s="18"/>
      <c r="C87" s="18"/>
    </row>
    <row r="88" spans="1:3" x14ac:dyDescent="0.25">
      <c r="A88" s="17"/>
      <c r="B88" s="18"/>
      <c r="C88" s="18"/>
    </row>
    <row r="89" spans="1:3" x14ac:dyDescent="0.25">
      <c r="A89" s="17"/>
      <c r="B89" s="18"/>
      <c r="C89" s="18"/>
    </row>
    <row r="90" spans="1:3" x14ac:dyDescent="0.25">
      <c r="A90" s="17"/>
      <c r="B90" s="18"/>
      <c r="C90" s="18"/>
    </row>
    <row r="91" spans="1:3" x14ac:dyDescent="0.25">
      <c r="A91" s="17"/>
      <c r="B91" s="18"/>
      <c r="C91" s="18"/>
    </row>
    <row r="92" spans="1:3" x14ac:dyDescent="0.25">
      <c r="A92" s="17"/>
      <c r="B92" s="18"/>
      <c r="C92" s="18"/>
    </row>
    <row r="93" spans="1:3" x14ac:dyDescent="0.25">
      <c r="A93" s="17"/>
      <c r="B93" s="18"/>
      <c r="C93" s="18"/>
    </row>
    <row r="94" spans="1:3" x14ac:dyDescent="0.25">
      <c r="A94" s="17"/>
      <c r="B94" s="18"/>
      <c r="C94" s="18"/>
    </row>
    <row r="95" spans="1:3" x14ac:dyDescent="0.25">
      <c r="A95" s="17"/>
      <c r="B95" s="18"/>
      <c r="C95" s="18"/>
    </row>
    <row r="96" spans="1:3" x14ac:dyDescent="0.25">
      <c r="A96" s="17"/>
      <c r="B96" s="18"/>
      <c r="C96" s="18"/>
    </row>
    <row r="97" spans="1:6" x14ac:dyDescent="0.25">
      <c r="A97" s="19"/>
      <c r="B97" s="19"/>
      <c r="C97" s="19"/>
    </row>
    <row r="98" spans="1:6" ht="22.5" x14ac:dyDescent="0.25">
      <c r="B98" s="12" t="s">
        <v>122</v>
      </c>
      <c r="C98" s="12"/>
      <c r="D98">
        <v>-0.6014895703701566</v>
      </c>
      <c r="E98">
        <v>0.6014895703701566</v>
      </c>
      <c r="F98">
        <v>-0.52543313436849393</v>
      </c>
    </row>
  </sheetData>
  <phoneticPr fontId="7" type="noConversion"/>
  <conditionalFormatting sqref="A98:C98">
    <cfRule type="colorScale" priority="4">
      <colorScale>
        <cfvo type="min"/>
        <cfvo type="percentile" val="50"/>
        <cfvo type="max"/>
        <color theme="4" tint="-0.249977111117893"/>
        <color theme="5" tint="0.39997558519241921"/>
        <color rgb="FF63BE7B"/>
      </colorScale>
    </cfRule>
  </conditionalFormatting>
  <conditionalFormatting sqref="C75:J75">
    <cfRule type="cellIs" dxfId="41" priority="2" operator="notBetween">
      <formula>-0.4</formula>
      <formula>0.4</formula>
    </cfRule>
  </conditionalFormatting>
  <conditionalFormatting sqref="B75">
    <cfRule type="colorScale" priority="1">
      <colorScale>
        <cfvo type="min"/>
        <cfvo type="percentile" val="50"/>
        <cfvo type="max"/>
        <color theme="4" tint="-0.249977111117893"/>
        <color theme="5" tint="0.39997558519241921"/>
        <color rgb="FF63BE7B"/>
      </colorScale>
    </cfRule>
  </conditionalFormatting>
  <conditionalFormatting sqref="C75:J75">
    <cfRule type="colorScale" priority="775">
      <colorScale>
        <cfvo type="min"/>
        <cfvo type="percentile" val="50"/>
        <cfvo type="max"/>
        <color theme="4" tint="-0.249977111117893"/>
        <color theme="5" tint="0.39997558519241921"/>
        <color rgb="FF63BE7B"/>
      </colorScale>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C72FC-B0F2-49BB-BF7E-B61E03214601}">
  <sheetPr codeName="Sheet9"/>
  <dimension ref="A1:AL38"/>
  <sheetViews>
    <sheetView zoomScaleNormal="100" workbookViewId="0">
      <selection activeCell="AI3" sqref="AI3"/>
    </sheetView>
  </sheetViews>
  <sheetFormatPr defaultRowHeight="15" x14ac:dyDescent="0.25"/>
  <cols>
    <col min="1" max="1" width="3.140625" customWidth="1"/>
    <col min="3" max="4" width="9.140625" style="22"/>
    <col min="5" max="37" width="9.140625" customWidth="1"/>
  </cols>
  <sheetData>
    <row r="1" spans="1:38" x14ac:dyDescent="0.25">
      <c r="A1" t="s">
        <v>316</v>
      </c>
    </row>
    <row r="2" spans="1:38" s="25" customFormat="1" x14ac:dyDescent="0.25">
      <c r="A2"/>
      <c r="B2"/>
      <c r="C2" s="22"/>
      <c r="D2" s="22" t="s">
        <v>87</v>
      </c>
      <c r="E2" s="23"/>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row>
    <row r="3" spans="1:38" x14ac:dyDescent="0.25">
      <c r="D3" s="27" t="s">
        <v>87</v>
      </c>
      <c r="E3" s="105" t="s">
        <v>89</v>
      </c>
      <c r="F3" s="27" t="s">
        <v>92</v>
      </c>
      <c r="G3" s="27" t="s">
        <v>98</v>
      </c>
      <c r="H3" s="27" t="s">
        <v>99</v>
      </c>
      <c r="I3" s="105" t="s">
        <v>100</v>
      </c>
      <c r="J3" s="27" t="s">
        <v>105</v>
      </c>
      <c r="K3" s="27" t="s">
        <v>127</v>
      </c>
      <c r="L3" s="27" t="s">
        <v>131</v>
      </c>
      <c r="M3" s="27" t="s">
        <v>132</v>
      </c>
      <c r="N3" s="27" t="s">
        <v>136</v>
      </c>
      <c r="O3" s="27" t="s">
        <v>139</v>
      </c>
      <c r="P3" s="27" t="s">
        <v>140</v>
      </c>
      <c r="Q3" s="27" t="s">
        <v>192</v>
      </c>
      <c r="R3" s="27" t="s">
        <v>212</v>
      </c>
      <c r="S3" s="27" t="s">
        <v>228</v>
      </c>
      <c r="T3" s="27" t="s">
        <v>232</v>
      </c>
      <c r="U3" s="27" t="s">
        <v>236</v>
      </c>
      <c r="V3" s="27" t="s">
        <v>239</v>
      </c>
      <c r="W3" s="27" t="s">
        <v>240</v>
      </c>
      <c r="X3" s="27" t="s">
        <v>260</v>
      </c>
      <c r="Y3" s="27" t="s">
        <v>277</v>
      </c>
      <c r="Z3" s="27" t="s">
        <v>278</v>
      </c>
      <c r="AA3" s="27" t="s">
        <v>279</v>
      </c>
      <c r="AB3" s="27" t="s">
        <v>280</v>
      </c>
      <c r="AC3" s="27" t="s">
        <v>281</v>
      </c>
      <c r="AD3" s="27" t="s">
        <v>282</v>
      </c>
      <c r="AE3" s="27" t="s">
        <v>283</v>
      </c>
      <c r="AF3" s="27" t="s">
        <v>284</v>
      </c>
      <c r="AG3" s="27" t="s">
        <v>287</v>
      </c>
      <c r="AH3" s="27" t="s">
        <v>289</v>
      </c>
      <c r="AI3" s="105" t="s">
        <v>103</v>
      </c>
      <c r="AJ3" s="27"/>
      <c r="AK3" s="27"/>
      <c r="AL3" s="27"/>
    </row>
    <row r="4" spans="1:38" x14ac:dyDescent="0.25">
      <c r="B4" s="49" t="s">
        <v>89</v>
      </c>
      <c r="C4" s="27" t="s">
        <v>87</v>
      </c>
      <c r="D4" s="30">
        <v>1.0000000000000002</v>
      </c>
      <c r="E4" s="26">
        <v>-0.53640132658926043</v>
      </c>
      <c r="F4" s="26">
        <v>-0.57205936274257652</v>
      </c>
      <c r="G4" s="26">
        <v>0.59436779920135041</v>
      </c>
      <c r="H4" s="26">
        <v>0.41027544435372498</v>
      </c>
      <c r="I4" s="26">
        <v>-0.57026059588263756</v>
      </c>
      <c r="J4" s="26">
        <v>0.49321113288834861</v>
      </c>
      <c r="K4" s="26">
        <v>-0.51298046850639734</v>
      </c>
      <c r="L4" s="26">
        <v>-0.48964918637584309</v>
      </c>
      <c r="M4" s="26">
        <v>-0.42552169883626134</v>
      </c>
      <c r="N4" s="26">
        <v>-0.45265151584496471</v>
      </c>
      <c r="O4" s="26">
        <v>-0.52704657641669839</v>
      </c>
      <c r="P4" s="26">
        <v>-0.41980374568954687</v>
      </c>
      <c r="Q4" s="26">
        <v>-0.49209541248534888</v>
      </c>
      <c r="R4" s="26">
        <v>0.44344501343137038</v>
      </c>
      <c r="S4" s="26">
        <v>-0.44005015822697019</v>
      </c>
      <c r="T4" s="26">
        <v>-0.42498390255711815</v>
      </c>
      <c r="U4" s="26">
        <v>-0.42146081916599626</v>
      </c>
      <c r="V4" s="26">
        <v>0.51836342174900141</v>
      </c>
      <c r="W4" s="26">
        <v>0.52115889343607302</v>
      </c>
      <c r="X4" s="26">
        <v>-0.5162920736409029</v>
      </c>
      <c r="Y4" s="26">
        <v>0.59342951773231678</v>
      </c>
      <c r="Z4" s="26">
        <v>0.5905834321030754</v>
      </c>
      <c r="AA4" s="26">
        <v>0.61462346406266521</v>
      </c>
      <c r="AB4" s="26">
        <v>0.63251408863479885</v>
      </c>
      <c r="AC4" s="26">
        <v>0.57431373055198953</v>
      </c>
      <c r="AD4" s="26">
        <v>0.84852513108062444</v>
      </c>
      <c r="AE4" s="26">
        <v>0.7819293792211035</v>
      </c>
      <c r="AF4" s="26">
        <v>0.82325895603425125</v>
      </c>
      <c r="AG4" s="26">
        <v>0.84741790104361669</v>
      </c>
      <c r="AH4" s="26">
        <v>-0.45175497962440447</v>
      </c>
      <c r="AI4" s="26">
        <v>0.24602955705413926</v>
      </c>
      <c r="AJ4" s="26"/>
      <c r="AK4" s="26"/>
      <c r="AL4" s="26"/>
    </row>
    <row r="5" spans="1:38" x14ac:dyDescent="0.25">
      <c r="C5" s="104" t="s">
        <v>89</v>
      </c>
      <c r="D5" s="31"/>
      <c r="E5" s="32">
        <v>1.0000000000000002</v>
      </c>
      <c r="F5" s="26">
        <v>0.67658465215345287</v>
      </c>
      <c r="G5" s="26">
        <v>-0.40779443432527523</v>
      </c>
      <c r="H5" s="26">
        <v>-0.31583221210391915</v>
      </c>
      <c r="I5" s="26">
        <v>0.38019992116262219</v>
      </c>
      <c r="J5" s="26">
        <v>-0.39681878898482609</v>
      </c>
      <c r="K5" s="26">
        <v>0.43931609469688909</v>
      </c>
      <c r="L5" s="26">
        <v>0.45568935722293047</v>
      </c>
      <c r="M5" s="26">
        <v>0.4638536453073292</v>
      </c>
      <c r="N5" s="26">
        <v>0.40874602739021193</v>
      </c>
      <c r="O5" s="26">
        <v>0.83893665352939273</v>
      </c>
      <c r="P5" s="26">
        <v>0.48858930046152504</v>
      </c>
      <c r="Q5" s="26">
        <v>0.46740261478888351</v>
      </c>
      <c r="R5" s="26">
        <v>-0.38915816714487589</v>
      </c>
      <c r="S5" s="26">
        <v>0.43711090923522106</v>
      </c>
      <c r="T5" s="26">
        <v>0.31792162123868462</v>
      </c>
      <c r="U5" s="26">
        <v>0.38306347294700582</v>
      </c>
      <c r="V5" s="26">
        <v>-0.26627445929502241</v>
      </c>
      <c r="W5" s="26">
        <v>-4.8049244793719553E-2</v>
      </c>
      <c r="X5" s="26">
        <v>0.33389447375737424</v>
      </c>
      <c r="Y5" s="26">
        <v>-0.47350366889376205</v>
      </c>
      <c r="Z5" s="26">
        <v>-0.53540137814574806</v>
      </c>
      <c r="AA5" s="26">
        <v>-0.43698593136040964</v>
      </c>
      <c r="AB5" s="26">
        <v>-0.43941368746241283</v>
      </c>
      <c r="AC5" s="26">
        <v>-0.32910632372398207</v>
      </c>
      <c r="AD5" s="26">
        <v>-0.42993663189592579</v>
      </c>
      <c r="AE5" s="26">
        <v>-0.45758702082881081</v>
      </c>
      <c r="AF5" s="26">
        <v>-0.43401427065125175</v>
      </c>
      <c r="AG5" s="26">
        <v>-0.50046047207874722</v>
      </c>
      <c r="AH5" s="26">
        <v>0.41831838407408545</v>
      </c>
      <c r="AI5" s="26">
        <v>-0.1180328528369147</v>
      </c>
      <c r="AJ5" s="26"/>
      <c r="AK5" s="26"/>
      <c r="AL5" s="26"/>
    </row>
    <row r="6" spans="1:38" x14ac:dyDescent="0.25">
      <c r="C6" s="28" t="s">
        <v>92</v>
      </c>
      <c r="D6" s="31"/>
      <c r="E6" s="31"/>
      <c r="F6" s="32">
        <v>1</v>
      </c>
      <c r="G6" s="26">
        <v>-0.84671815669336148</v>
      </c>
      <c r="H6" s="26">
        <v>-0.73907047302081508</v>
      </c>
      <c r="I6" s="26">
        <v>0.84260368203742753</v>
      </c>
      <c r="J6" s="26">
        <v>-0.56957555261919635</v>
      </c>
      <c r="K6" s="26">
        <v>0.674186757988264</v>
      </c>
      <c r="L6" s="26">
        <v>0.87016193905201233</v>
      </c>
      <c r="M6" s="26">
        <v>0.86539862667114786</v>
      </c>
      <c r="N6" s="26">
        <v>0.87387773182981454</v>
      </c>
      <c r="O6" s="26">
        <v>0.60317495287474576</v>
      </c>
      <c r="P6" s="26">
        <v>0.83900316229718097</v>
      </c>
      <c r="Q6" s="26">
        <v>0.93722782002410088</v>
      </c>
      <c r="R6" s="26">
        <v>-0.52834192846675154</v>
      </c>
      <c r="S6" s="26">
        <v>0.84512921341958169</v>
      </c>
      <c r="T6" s="26">
        <v>0.74680255158754738</v>
      </c>
      <c r="U6" s="26">
        <v>0.74402095014962955</v>
      </c>
      <c r="V6" s="26">
        <v>-0.41234945089665498</v>
      </c>
      <c r="W6" s="26">
        <v>-0.21305372411407902</v>
      </c>
      <c r="X6" s="26">
        <v>0.81096529032995512</v>
      </c>
      <c r="Y6" s="26">
        <v>-0.41942597897272893</v>
      </c>
      <c r="Z6" s="26">
        <v>-0.44304256163235189</v>
      </c>
      <c r="AA6" s="26">
        <v>-0.39673489864846601</v>
      </c>
      <c r="AB6" s="26">
        <v>-0.36333830839686987</v>
      </c>
      <c r="AC6" s="26">
        <v>-0.29466799628106943</v>
      </c>
      <c r="AD6" s="26">
        <v>-0.4772819395310155</v>
      </c>
      <c r="AE6" s="26">
        <v>-0.42127300889098312</v>
      </c>
      <c r="AF6" s="26">
        <v>-0.39793179323828026</v>
      </c>
      <c r="AG6" s="26">
        <v>-0.52283758727106389</v>
      </c>
      <c r="AH6" s="26">
        <v>0.56703034617916959</v>
      </c>
      <c r="AI6" s="26">
        <v>-9.8888665865353151E-2</v>
      </c>
      <c r="AJ6" s="26"/>
      <c r="AK6" s="26"/>
      <c r="AL6" s="26"/>
    </row>
    <row r="7" spans="1:38" x14ac:dyDescent="0.25">
      <c r="C7" s="28" t="s">
        <v>98</v>
      </c>
      <c r="D7" s="31"/>
      <c r="E7" s="31"/>
      <c r="F7" s="31"/>
      <c r="G7" s="32">
        <v>1</v>
      </c>
      <c r="H7" s="26">
        <v>0.82138223480940875</v>
      </c>
      <c r="I7" s="26">
        <v>-0.94945124313452678</v>
      </c>
      <c r="J7" s="26">
        <v>0.58666959294280085</v>
      </c>
      <c r="K7" s="26">
        <v>-0.68959051822768613</v>
      </c>
      <c r="L7" s="26">
        <v>-0.80319884370300376</v>
      </c>
      <c r="M7" s="26">
        <v>-0.74172298818970861</v>
      </c>
      <c r="N7" s="26">
        <v>-0.81565621153435619</v>
      </c>
      <c r="O7" s="26">
        <v>-0.43161901021874072</v>
      </c>
      <c r="P7" s="26">
        <v>-0.66807043279868605</v>
      </c>
      <c r="Q7" s="26">
        <v>-0.82028571140057083</v>
      </c>
      <c r="R7" s="26">
        <v>0.54342312504201939</v>
      </c>
      <c r="S7" s="26">
        <v>-0.78807709215551258</v>
      </c>
      <c r="T7" s="26">
        <v>-0.79421271154901318</v>
      </c>
      <c r="U7" s="26">
        <v>-0.73346018954397307</v>
      </c>
      <c r="V7" s="26">
        <v>0.46948238992298758</v>
      </c>
      <c r="W7" s="26">
        <v>0.3266479303046067</v>
      </c>
      <c r="X7" s="26">
        <v>-0.89792272540511608</v>
      </c>
      <c r="Y7" s="26">
        <v>0.3609987832198957</v>
      </c>
      <c r="Z7" s="26">
        <v>0.40081231214566887</v>
      </c>
      <c r="AA7" s="26">
        <v>0.33526112068693037</v>
      </c>
      <c r="AB7" s="26">
        <v>0.20357182064506729</v>
      </c>
      <c r="AC7" s="26">
        <v>0.16200144706105013</v>
      </c>
      <c r="AD7" s="26">
        <v>0.51858412290148581</v>
      </c>
      <c r="AE7" s="26">
        <v>0.43940591102897625</v>
      </c>
      <c r="AF7" s="26">
        <v>0.42646126219678648</v>
      </c>
      <c r="AG7" s="26">
        <v>0.53851278788526769</v>
      </c>
      <c r="AH7" s="26">
        <v>-0.57438704045000588</v>
      </c>
      <c r="AI7" s="26">
        <v>0.20584612500492686</v>
      </c>
      <c r="AJ7" s="26"/>
      <c r="AK7" s="26"/>
      <c r="AL7" s="26"/>
    </row>
    <row r="8" spans="1:38" x14ac:dyDescent="0.25">
      <c r="C8" s="28" t="s">
        <v>99</v>
      </c>
      <c r="D8" s="31"/>
      <c r="E8" s="31"/>
      <c r="F8" s="31"/>
      <c r="G8" s="34"/>
      <c r="H8" s="32">
        <v>0.99999999999999989</v>
      </c>
      <c r="I8" s="26">
        <v>-0.80048517166368416</v>
      </c>
      <c r="J8" s="26">
        <v>0.67852224067539679</v>
      </c>
      <c r="K8" s="26">
        <v>-0.57846535778130503</v>
      </c>
      <c r="L8" s="26">
        <v>-0.7096675658039211</v>
      </c>
      <c r="M8" s="26">
        <v>-0.66504937035182154</v>
      </c>
      <c r="N8" s="26">
        <v>-0.73051364661150586</v>
      </c>
      <c r="O8" s="26">
        <v>-0.32545756136462661</v>
      </c>
      <c r="P8" s="26">
        <v>-0.59408423515459552</v>
      </c>
      <c r="Q8" s="26">
        <v>-0.73096252921590066</v>
      </c>
      <c r="R8" s="26">
        <v>0.64748862188727296</v>
      </c>
      <c r="S8" s="26">
        <v>-0.70407257682461344</v>
      </c>
      <c r="T8" s="26">
        <v>-0.70491223017734461</v>
      </c>
      <c r="U8" s="26">
        <v>-0.63630973319241735</v>
      </c>
      <c r="V8" s="26">
        <v>0.44729023475220964</v>
      </c>
      <c r="W8" s="26">
        <v>0.28654450717625468</v>
      </c>
      <c r="X8" s="26">
        <v>-0.77757366011135398</v>
      </c>
      <c r="Y8" s="26">
        <v>0.21736451007914814</v>
      </c>
      <c r="Z8" s="26">
        <v>0.22397476926842372</v>
      </c>
      <c r="AA8" s="26">
        <v>0.20946462895678988</v>
      </c>
      <c r="AB8" s="26">
        <v>0.17226514375527982</v>
      </c>
      <c r="AC8" s="26">
        <v>0.1748835053622434</v>
      </c>
      <c r="AD8" s="26">
        <v>0.39882564966927259</v>
      </c>
      <c r="AE8" s="26">
        <v>0.31600542259269288</v>
      </c>
      <c r="AF8" s="26">
        <v>0.31278360345068612</v>
      </c>
      <c r="AG8" s="26">
        <v>0.42811651014596297</v>
      </c>
      <c r="AH8" s="26">
        <v>-0.47480179842059966</v>
      </c>
      <c r="AI8" s="26">
        <v>-0.38182777293199544</v>
      </c>
      <c r="AJ8" s="26"/>
      <c r="AK8" s="26"/>
      <c r="AL8" s="26"/>
    </row>
    <row r="9" spans="1:38" x14ac:dyDescent="0.25">
      <c r="C9" s="104" t="s">
        <v>100</v>
      </c>
      <c r="D9" s="31"/>
      <c r="E9" s="31"/>
      <c r="F9" s="31"/>
      <c r="G9" s="34"/>
      <c r="H9" s="31"/>
      <c r="I9" s="32">
        <v>1</v>
      </c>
      <c r="J9" s="26">
        <v>-0.52845817165979658</v>
      </c>
      <c r="K9" s="26">
        <v>0.77172779394476876</v>
      </c>
      <c r="L9" s="26">
        <v>0.8504027618891189</v>
      </c>
      <c r="M9" s="26">
        <v>0.77609901947233983</v>
      </c>
      <c r="N9" s="26">
        <v>0.85336112666693831</v>
      </c>
      <c r="O9" s="26">
        <v>0.31977166105108579</v>
      </c>
      <c r="P9" s="26">
        <v>0.68060988287884283</v>
      </c>
      <c r="Q9" s="26">
        <v>0.85238417810681155</v>
      </c>
      <c r="R9" s="26">
        <v>-0.47164302403402808</v>
      </c>
      <c r="S9" s="26">
        <v>0.82317301520038788</v>
      </c>
      <c r="T9" s="26">
        <v>0.83043474139479079</v>
      </c>
      <c r="U9" s="26">
        <v>0.74435953805795851</v>
      </c>
      <c r="V9" s="26">
        <v>-0.43682861881336604</v>
      </c>
      <c r="W9" s="26">
        <v>-0.29608651274631831</v>
      </c>
      <c r="X9" s="26">
        <v>0.91275356555845166</v>
      </c>
      <c r="Y9" s="26">
        <v>-0.36350802781109698</v>
      </c>
      <c r="Z9" s="26">
        <v>-0.39446992509758261</v>
      </c>
      <c r="AA9" s="26">
        <v>-0.30460757554822754</v>
      </c>
      <c r="AB9" s="26">
        <v>-0.19601955117265382</v>
      </c>
      <c r="AC9" s="26">
        <v>-0.16210952879646509</v>
      </c>
      <c r="AD9" s="26">
        <v>-0.4858372229459153</v>
      </c>
      <c r="AE9" s="26">
        <v>-0.41192661789193891</v>
      </c>
      <c r="AF9" s="26">
        <v>-0.38498529660677716</v>
      </c>
      <c r="AG9" s="26">
        <v>-0.50202715879670312</v>
      </c>
      <c r="AH9" s="26">
        <v>0.58021164042884843</v>
      </c>
      <c r="AI9" s="26">
        <v>-0.16496026547354234</v>
      </c>
      <c r="AJ9" s="26"/>
      <c r="AK9" s="26"/>
      <c r="AL9" s="26"/>
    </row>
    <row r="10" spans="1:38" x14ac:dyDescent="0.25">
      <c r="C10" s="28" t="s">
        <v>105</v>
      </c>
      <c r="D10" s="31"/>
      <c r="E10" s="31"/>
      <c r="F10" s="31"/>
      <c r="G10" s="34"/>
      <c r="H10" s="31"/>
      <c r="I10" s="31"/>
      <c r="J10" s="32">
        <v>0.99999999999999989</v>
      </c>
      <c r="K10" s="26">
        <v>-0.37783537106837101</v>
      </c>
      <c r="L10" s="26">
        <v>-0.48691294760162196</v>
      </c>
      <c r="M10" s="26">
        <v>-0.4548394423481204</v>
      </c>
      <c r="N10" s="26">
        <v>-0.49423819270291319</v>
      </c>
      <c r="O10" s="26">
        <v>-0.4695126903515548</v>
      </c>
      <c r="P10" s="26">
        <v>-0.40081129333546178</v>
      </c>
      <c r="Q10" s="26">
        <v>-0.49447356141214782</v>
      </c>
      <c r="R10" s="26">
        <v>0.9654916742887657</v>
      </c>
      <c r="S10" s="26">
        <v>-0.47340359274737509</v>
      </c>
      <c r="T10" s="26">
        <v>-0.45762110124208544</v>
      </c>
      <c r="U10" s="26">
        <v>-0.38012232285420666</v>
      </c>
      <c r="V10" s="26">
        <v>0.2360011490416537</v>
      </c>
      <c r="W10" s="26">
        <v>0.13221791289231621</v>
      </c>
      <c r="X10" s="26">
        <v>-0.49067364174628447</v>
      </c>
      <c r="Y10" s="26">
        <v>0.1539923022060686</v>
      </c>
      <c r="Z10" s="26">
        <v>0.12615753190064113</v>
      </c>
      <c r="AA10" s="26">
        <v>0.41976356203395332</v>
      </c>
      <c r="AB10" s="26">
        <v>0.29721683139506727</v>
      </c>
      <c r="AC10" s="26">
        <v>0.33325232231197244</v>
      </c>
      <c r="AD10" s="26">
        <v>0.32562429461480291</v>
      </c>
      <c r="AE10" s="26">
        <v>0.29652611593784856</v>
      </c>
      <c r="AF10" s="26">
        <v>0.32747270610124429</v>
      </c>
      <c r="AG10" s="26">
        <v>0.45979289924404548</v>
      </c>
      <c r="AH10" s="26">
        <v>-0.45038097886347578</v>
      </c>
      <c r="AI10" s="26">
        <v>-0.21482506317669162</v>
      </c>
      <c r="AJ10" s="26"/>
      <c r="AK10" s="26"/>
      <c r="AL10" s="26"/>
    </row>
    <row r="11" spans="1:38" x14ac:dyDescent="0.25">
      <c r="C11" s="28" t="s">
        <v>127</v>
      </c>
      <c r="D11" s="31"/>
      <c r="E11" s="31"/>
      <c r="F11" s="31"/>
      <c r="G11" s="34"/>
      <c r="H11" s="31"/>
      <c r="I11" s="31"/>
      <c r="J11" s="31"/>
      <c r="K11" s="32">
        <v>1.0000000000000002</v>
      </c>
      <c r="L11" s="26">
        <v>0.68780965112220749</v>
      </c>
      <c r="M11" s="26">
        <v>0.70574737448085489</v>
      </c>
      <c r="N11" s="26">
        <v>0.52747401170409169</v>
      </c>
      <c r="O11" s="26">
        <v>0.2250251935174209</v>
      </c>
      <c r="P11" s="26">
        <v>0.45540745530720667</v>
      </c>
      <c r="Q11" s="26">
        <v>0.59527186004095045</v>
      </c>
      <c r="R11" s="26">
        <v>-0.33745858792846078</v>
      </c>
      <c r="S11" s="26">
        <v>0.70859275101816932</v>
      </c>
      <c r="T11" s="26">
        <v>0.45894171151132596</v>
      </c>
      <c r="U11" s="26">
        <v>0.47640853073274375</v>
      </c>
      <c r="V11" s="26">
        <v>-0.33109057701187611</v>
      </c>
      <c r="W11" s="26">
        <v>-0.23034902813251196</v>
      </c>
      <c r="X11" s="26">
        <v>0.63456300354119144</v>
      </c>
      <c r="Y11" s="26">
        <v>-0.38104047357595044</v>
      </c>
      <c r="Z11" s="26">
        <v>-0.39614563416776255</v>
      </c>
      <c r="AA11" s="26">
        <v>-0.2261671915549277</v>
      </c>
      <c r="AB11" s="26">
        <v>-0.22215844748434196</v>
      </c>
      <c r="AC11" s="26">
        <v>-0.14706996622104931</v>
      </c>
      <c r="AD11" s="26">
        <v>-0.39955554489702366</v>
      </c>
      <c r="AE11" s="26">
        <v>-0.36174277402169125</v>
      </c>
      <c r="AF11" s="26">
        <v>-0.35077468416111185</v>
      </c>
      <c r="AG11" s="26">
        <v>-0.44621514691520697</v>
      </c>
      <c r="AH11" s="26">
        <v>0.49064326486988269</v>
      </c>
      <c r="AI11" s="26">
        <v>-0.12678671088730434</v>
      </c>
      <c r="AJ11" s="26"/>
      <c r="AK11" s="26"/>
      <c r="AL11" s="26"/>
    </row>
    <row r="12" spans="1:38" x14ac:dyDescent="0.25">
      <c r="C12" s="28" t="s">
        <v>131</v>
      </c>
      <c r="D12" s="31"/>
      <c r="E12" s="31"/>
      <c r="F12" s="31"/>
      <c r="G12" s="34"/>
      <c r="H12" s="31"/>
      <c r="I12" s="31"/>
      <c r="J12" s="31"/>
      <c r="K12" s="31"/>
      <c r="L12" s="29">
        <v>1</v>
      </c>
      <c r="M12" s="26">
        <v>0.90096860407308066</v>
      </c>
      <c r="N12" s="26">
        <v>0.7554653037982797</v>
      </c>
      <c r="O12" s="26">
        <v>0.36399853157311823</v>
      </c>
      <c r="P12" s="26">
        <v>0.85229623646153541</v>
      </c>
      <c r="Q12" s="26">
        <v>0.84601831207040656</v>
      </c>
      <c r="R12" s="26">
        <v>-0.42749876572816065</v>
      </c>
      <c r="S12" s="26">
        <v>0.89448842453951216</v>
      </c>
      <c r="T12" s="26">
        <v>0.67857242270256479</v>
      </c>
      <c r="U12" s="26">
        <v>0.79307173630124128</v>
      </c>
      <c r="V12" s="26">
        <v>-0.37803884326636361</v>
      </c>
      <c r="W12" s="26">
        <v>-0.20572114460760763</v>
      </c>
      <c r="X12" s="26">
        <v>0.78665466931920236</v>
      </c>
      <c r="Y12" s="26">
        <v>-0.30145268276398413</v>
      </c>
      <c r="Z12" s="26">
        <v>-0.31536849358295521</v>
      </c>
      <c r="AA12" s="26">
        <v>-0.30569934132761017</v>
      </c>
      <c r="AB12" s="26">
        <v>-0.24028951405597643</v>
      </c>
      <c r="AC12" s="26">
        <v>-0.21265501827568919</v>
      </c>
      <c r="AD12" s="26">
        <v>-0.40897918412473638</v>
      </c>
      <c r="AE12" s="26">
        <v>-0.3423245872913544</v>
      </c>
      <c r="AF12" s="26">
        <v>-0.30773527981017762</v>
      </c>
      <c r="AG12" s="26">
        <v>-0.39329916915635726</v>
      </c>
      <c r="AH12" s="26">
        <v>0.40549671512549568</v>
      </c>
      <c r="AI12" s="26">
        <v>-8.184998760482598E-2</v>
      </c>
      <c r="AJ12" s="26"/>
      <c r="AK12" s="26"/>
      <c r="AL12" s="26"/>
    </row>
    <row r="13" spans="1:38" x14ac:dyDescent="0.25">
      <c r="C13" s="28" t="s">
        <v>132</v>
      </c>
      <c r="D13" s="31"/>
      <c r="E13" s="31"/>
      <c r="F13" s="33"/>
      <c r="G13" s="34"/>
      <c r="H13" s="31"/>
      <c r="I13" s="31"/>
      <c r="J13" s="31"/>
      <c r="K13" s="31"/>
      <c r="L13" s="32"/>
      <c r="M13" s="26">
        <v>1</v>
      </c>
      <c r="N13" s="26">
        <v>0.74972529785055564</v>
      </c>
      <c r="O13" s="26">
        <v>0.29420782027811476</v>
      </c>
      <c r="P13" s="26">
        <v>0.75416922269239284</v>
      </c>
      <c r="Q13" s="26">
        <v>0.80627570751678612</v>
      </c>
      <c r="R13" s="26">
        <v>-0.4165554668815088</v>
      </c>
      <c r="S13" s="26">
        <v>0.9769819848662552</v>
      </c>
      <c r="T13" s="26">
        <v>0.6444824981545012</v>
      </c>
      <c r="U13" s="26">
        <v>0.68511266453063258</v>
      </c>
      <c r="V13" s="26">
        <v>-0.31176965895219438</v>
      </c>
      <c r="W13" s="26">
        <v>-0.18882198069543984</v>
      </c>
      <c r="X13" s="26">
        <v>0.69984153906923696</v>
      </c>
      <c r="Y13" s="26">
        <v>-0.27815510815182548</v>
      </c>
      <c r="Z13" s="26">
        <v>-0.26940434677508246</v>
      </c>
      <c r="AA13" s="26">
        <v>-0.2648024419909038</v>
      </c>
      <c r="AB13" s="26">
        <v>-0.25051176341515596</v>
      </c>
      <c r="AC13" s="26">
        <v>-0.21465790740723747</v>
      </c>
      <c r="AD13" s="26">
        <v>-0.35943939139890563</v>
      </c>
      <c r="AE13" s="26">
        <v>-0.28116934525604509</v>
      </c>
      <c r="AF13" s="26">
        <v>-0.26835458799091649</v>
      </c>
      <c r="AG13" s="26">
        <v>-0.3904581053645671</v>
      </c>
      <c r="AH13" s="26">
        <v>0.49586137492663118</v>
      </c>
      <c r="AI13" s="26">
        <v>-5.7757191697622147E-2</v>
      </c>
      <c r="AJ13" s="26"/>
      <c r="AK13" s="26"/>
      <c r="AL13" s="26"/>
    </row>
    <row r="14" spans="1:38" x14ac:dyDescent="0.25">
      <c r="C14" s="28" t="s">
        <v>136</v>
      </c>
      <c r="D14" s="31"/>
      <c r="E14" s="31"/>
      <c r="F14" s="31"/>
      <c r="G14" s="31"/>
      <c r="H14" s="31"/>
      <c r="I14" s="31"/>
      <c r="J14" s="31"/>
      <c r="K14" s="31"/>
      <c r="L14" s="31"/>
      <c r="M14" s="32"/>
      <c r="N14" s="30">
        <v>1</v>
      </c>
      <c r="O14" s="26">
        <v>0.38170460849573046</v>
      </c>
      <c r="P14" s="26">
        <v>0.6975985949197745</v>
      </c>
      <c r="Q14" s="26">
        <v>0.94146948380989193</v>
      </c>
      <c r="R14" s="26">
        <v>-0.45116151650369812</v>
      </c>
      <c r="S14" s="26">
        <v>0.79192777916045531</v>
      </c>
      <c r="T14" s="26">
        <v>0.94640903084621708</v>
      </c>
      <c r="U14" s="26">
        <v>0.68372843525353244</v>
      </c>
      <c r="V14" s="26">
        <v>-0.33827527655010919</v>
      </c>
      <c r="W14" s="26">
        <v>-0.21128457776139101</v>
      </c>
      <c r="X14" s="26">
        <v>0.89330814123319724</v>
      </c>
      <c r="Y14" s="26">
        <v>-0.30101888803865029</v>
      </c>
      <c r="Z14" s="26">
        <v>-0.29057282742757418</v>
      </c>
      <c r="AA14" s="26">
        <v>-0.30024588997193757</v>
      </c>
      <c r="AB14" s="26">
        <v>-0.26881660801606438</v>
      </c>
      <c r="AC14" s="26">
        <v>-0.22884167400979019</v>
      </c>
      <c r="AD14" s="26">
        <v>-0.36962713357276644</v>
      </c>
      <c r="AE14" s="26">
        <v>-0.31727959702944125</v>
      </c>
      <c r="AF14" s="26">
        <v>-0.29681775431819135</v>
      </c>
      <c r="AG14" s="26">
        <v>-0.42309463358137567</v>
      </c>
      <c r="AH14" s="26">
        <v>0.65773982680404552</v>
      </c>
      <c r="AI14" s="26">
        <v>-6.3982631359838532E-2</v>
      </c>
      <c r="AJ14" s="26"/>
      <c r="AK14" s="26"/>
      <c r="AL14" s="26"/>
    </row>
    <row r="15" spans="1:38" x14ac:dyDescent="0.25">
      <c r="C15" s="28" t="s">
        <v>139</v>
      </c>
      <c r="D15" s="31"/>
      <c r="E15" s="31"/>
      <c r="F15" s="31"/>
      <c r="G15" s="31"/>
      <c r="H15" s="31"/>
      <c r="I15" s="31"/>
      <c r="J15" s="31"/>
      <c r="K15" s="31"/>
      <c r="L15" s="31"/>
      <c r="M15" s="31"/>
      <c r="N15" s="31"/>
      <c r="O15" s="29">
        <v>1</v>
      </c>
      <c r="P15" s="26">
        <v>0.45749922700925272</v>
      </c>
      <c r="Q15" s="26">
        <v>0.40412444812966319</v>
      </c>
      <c r="R15" s="26">
        <v>-0.4610981303905845</v>
      </c>
      <c r="S15" s="26">
        <v>0.30304405989896155</v>
      </c>
      <c r="T15" s="26">
        <v>0.34536346415287567</v>
      </c>
      <c r="U15" s="26">
        <v>0.40106958733245895</v>
      </c>
      <c r="V15" s="26">
        <v>-0.34155494356802629</v>
      </c>
      <c r="W15" s="26">
        <v>-0.12064070720891294</v>
      </c>
      <c r="X15" s="26">
        <v>0.30991324917959018</v>
      </c>
      <c r="Y15" s="26">
        <v>-0.42693354506783221</v>
      </c>
      <c r="Z15" s="26">
        <v>-0.49945488508614483</v>
      </c>
      <c r="AA15" s="26">
        <v>-0.4347272159602229</v>
      </c>
      <c r="AB15" s="26">
        <v>-0.43576949133398063</v>
      </c>
      <c r="AC15" s="26">
        <v>-0.34757799491609637</v>
      </c>
      <c r="AD15" s="26">
        <v>-0.42929530789136161</v>
      </c>
      <c r="AE15" s="26">
        <v>-0.44543529699243478</v>
      </c>
      <c r="AF15" s="26">
        <v>-0.41298140265307826</v>
      </c>
      <c r="AG15" s="26">
        <v>-0.47585309508820445</v>
      </c>
      <c r="AH15" s="26">
        <v>0.32537743144052755</v>
      </c>
      <c r="AI15" s="26">
        <v>-0.13532093041512422</v>
      </c>
      <c r="AJ15" s="26"/>
      <c r="AK15" s="26"/>
      <c r="AL15" s="26"/>
    </row>
    <row r="16" spans="1:38" x14ac:dyDescent="0.25">
      <c r="C16" s="28" t="s">
        <v>140</v>
      </c>
      <c r="D16" s="31"/>
      <c r="E16" s="31"/>
      <c r="F16" s="31"/>
      <c r="G16" s="31"/>
      <c r="H16" s="31"/>
      <c r="I16" s="31"/>
      <c r="J16" s="31"/>
      <c r="K16" s="31"/>
      <c r="L16" s="31"/>
      <c r="M16" s="31"/>
      <c r="N16" s="31"/>
      <c r="O16" s="32"/>
      <c r="P16" s="30">
        <v>1</v>
      </c>
      <c r="Q16" s="26">
        <v>0.8426919565381602</v>
      </c>
      <c r="R16" s="26">
        <v>-0.36958792292266696</v>
      </c>
      <c r="S16" s="26">
        <v>0.71488706461792262</v>
      </c>
      <c r="T16" s="26">
        <v>0.57918797461441707</v>
      </c>
      <c r="U16" s="26">
        <v>0.89856567649591279</v>
      </c>
      <c r="V16" s="26">
        <v>-0.28964450210281811</v>
      </c>
      <c r="W16" s="26">
        <v>-0.16888052154160743</v>
      </c>
      <c r="X16" s="26">
        <v>0.68174685781115674</v>
      </c>
      <c r="Y16" s="26">
        <v>-0.3053958971477384</v>
      </c>
      <c r="Z16" s="26">
        <v>-0.31336411779048928</v>
      </c>
      <c r="AA16" s="26">
        <v>-0.24196349349570823</v>
      </c>
      <c r="AB16" s="26">
        <v>-0.23100029108135861</v>
      </c>
      <c r="AC16" s="26">
        <v>-0.1716255005871693</v>
      </c>
      <c r="AD16" s="26">
        <v>-0.33712392002110336</v>
      </c>
      <c r="AE16" s="26">
        <v>-0.26398785221898935</v>
      </c>
      <c r="AF16" s="26">
        <v>-0.25947860740495293</v>
      </c>
      <c r="AG16" s="26">
        <v>-0.36897615091847746</v>
      </c>
      <c r="AH16" s="26">
        <v>0.25851761425849668</v>
      </c>
      <c r="AI16" s="26">
        <v>-5.3520144226152255E-2</v>
      </c>
      <c r="AJ16" s="26"/>
      <c r="AK16" s="26"/>
      <c r="AL16" s="26"/>
    </row>
    <row r="17" spans="3:38" x14ac:dyDescent="0.25">
      <c r="C17" s="28" t="s">
        <v>192</v>
      </c>
      <c r="D17" s="31"/>
      <c r="E17" s="31"/>
      <c r="F17" s="31"/>
      <c r="G17" s="31"/>
      <c r="H17" s="31"/>
      <c r="I17" s="31"/>
      <c r="J17" s="31"/>
      <c r="K17" s="31"/>
      <c r="L17" s="31"/>
      <c r="M17" s="31"/>
      <c r="N17" s="31"/>
      <c r="O17" s="31"/>
      <c r="P17" s="31"/>
      <c r="Q17" s="32">
        <v>1.0000000000000002</v>
      </c>
      <c r="R17" s="26">
        <v>-0.44504140592134855</v>
      </c>
      <c r="S17" s="26">
        <v>0.79398688275621432</v>
      </c>
      <c r="T17" s="26">
        <v>0.81780170117998252</v>
      </c>
      <c r="U17" s="26">
        <v>0.74777722513432299</v>
      </c>
      <c r="V17" s="26">
        <v>-0.36337016833109287</v>
      </c>
      <c r="W17" s="26">
        <v>-0.20938750559338212</v>
      </c>
      <c r="X17" s="26">
        <v>0.89778365509728786</v>
      </c>
      <c r="Y17" s="26">
        <v>-0.33280111062954493</v>
      </c>
      <c r="Z17" s="26">
        <v>-0.32354326248513116</v>
      </c>
      <c r="AA17" s="26">
        <v>-0.30564798670009452</v>
      </c>
      <c r="AB17" s="26">
        <v>-0.26738432490378572</v>
      </c>
      <c r="AC17" s="26">
        <v>-0.21438050369610048</v>
      </c>
      <c r="AD17" s="26">
        <v>-0.39193273577799187</v>
      </c>
      <c r="AE17" s="26">
        <v>-0.33512184768896924</v>
      </c>
      <c r="AF17" s="26">
        <v>-0.31579419929727681</v>
      </c>
      <c r="AG17" s="26">
        <v>-0.43911459303434308</v>
      </c>
      <c r="AH17" s="26">
        <v>0.5582904861565966</v>
      </c>
      <c r="AI17" s="26">
        <v>-6.7254491646440956E-2</v>
      </c>
      <c r="AJ17" s="26"/>
      <c r="AK17" s="26"/>
      <c r="AL17" s="26"/>
    </row>
    <row r="18" spans="3:38" x14ac:dyDescent="0.25">
      <c r="C18" s="28" t="s">
        <v>212</v>
      </c>
      <c r="D18" s="31"/>
      <c r="E18" s="31"/>
      <c r="F18" s="31"/>
      <c r="G18" s="31"/>
      <c r="H18" s="31"/>
      <c r="I18" s="31"/>
      <c r="J18" s="31"/>
      <c r="K18" s="31"/>
      <c r="L18" s="31"/>
      <c r="M18" s="31"/>
      <c r="N18" s="31"/>
      <c r="O18" s="31"/>
      <c r="P18" s="31"/>
      <c r="Q18" s="31"/>
      <c r="R18" s="29">
        <v>1</v>
      </c>
      <c r="S18" s="26">
        <v>-0.43385597756155658</v>
      </c>
      <c r="T18" s="26">
        <v>-0.41360036738903044</v>
      </c>
      <c r="U18" s="26">
        <v>-0.35374786485732596</v>
      </c>
      <c r="V18" s="26">
        <v>0.18612202494510294</v>
      </c>
      <c r="W18" s="26">
        <v>6.3455112744952136E-2</v>
      </c>
      <c r="X18" s="26">
        <v>-0.42821959227680245</v>
      </c>
      <c r="Y18" s="26">
        <v>0.16781157136295805</v>
      </c>
      <c r="Z18" s="26">
        <v>0.13690651488294511</v>
      </c>
      <c r="AA18" s="26">
        <v>0.40491618957882403</v>
      </c>
      <c r="AB18" s="26">
        <v>0.33982780657788747</v>
      </c>
      <c r="AC18" s="26">
        <v>0.37513401885010661</v>
      </c>
      <c r="AD18" s="26">
        <v>0.28987961983722371</v>
      </c>
      <c r="AE18" s="26">
        <v>0.27264073865067823</v>
      </c>
      <c r="AF18" s="26">
        <v>0.31615107489121308</v>
      </c>
      <c r="AG18" s="26">
        <v>0.46109572710644037</v>
      </c>
      <c r="AH18" s="26">
        <v>-0.46277158019433756</v>
      </c>
      <c r="AI18" s="26">
        <v>-0.22555204587905323</v>
      </c>
      <c r="AJ18" s="26"/>
      <c r="AK18" s="26"/>
      <c r="AL18" s="26"/>
    </row>
    <row r="19" spans="3:38" x14ac:dyDescent="0.25">
      <c r="C19" s="28" t="s">
        <v>228</v>
      </c>
      <c r="D19" s="31"/>
      <c r="E19" s="31"/>
      <c r="F19" s="31"/>
      <c r="G19" s="31"/>
      <c r="H19" s="31"/>
      <c r="I19" s="31"/>
      <c r="J19" s="31"/>
      <c r="K19" s="31"/>
      <c r="L19" s="31"/>
      <c r="M19" s="31"/>
      <c r="N19" s="31"/>
      <c r="O19" s="31"/>
      <c r="P19" s="31"/>
      <c r="Q19" s="31"/>
      <c r="R19" s="32"/>
      <c r="S19" s="30">
        <v>1.0000000000000002</v>
      </c>
      <c r="T19" s="26">
        <v>0.74756281506517608</v>
      </c>
      <c r="U19" s="26">
        <v>0.72483679216543262</v>
      </c>
      <c r="V19" s="26">
        <v>-0.32663766726326143</v>
      </c>
      <c r="W19" s="26">
        <v>-0.21015045967650003</v>
      </c>
      <c r="X19" s="26">
        <v>0.75412698593373617</v>
      </c>
      <c r="Y19" s="26">
        <v>-0.28303954182765423</v>
      </c>
      <c r="Z19" s="26">
        <v>-0.27718406245734989</v>
      </c>
      <c r="AA19" s="26">
        <v>-0.26984607063660326</v>
      </c>
      <c r="AB19" s="26">
        <v>-0.25461626873417198</v>
      </c>
      <c r="AC19" s="26">
        <v>-0.21888809671439835</v>
      </c>
      <c r="AD19" s="26">
        <v>-0.36942681567463426</v>
      </c>
      <c r="AE19" s="26">
        <v>-0.29670575378493314</v>
      </c>
      <c r="AF19" s="26">
        <v>-0.27578367627723038</v>
      </c>
      <c r="AG19" s="26">
        <v>-0.40919783875639942</v>
      </c>
      <c r="AH19" s="26">
        <v>0.55181616599352601</v>
      </c>
      <c r="AI19" s="26">
        <v>-6.6753905178600054E-2</v>
      </c>
      <c r="AJ19" s="26"/>
      <c r="AK19" s="26"/>
      <c r="AL19" s="26"/>
    </row>
    <row r="20" spans="3:38" x14ac:dyDescent="0.25">
      <c r="C20" s="28" t="s">
        <v>232</v>
      </c>
      <c r="D20" s="31"/>
      <c r="E20" s="31"/>
      <c r="F20" s="31"/>
      <c r="G20" s="31"/>
      <c r="H20" s="31"/>
      <c r="I20" s="31"/>
      <c r="J20" s="31"/>
      <c r="K20" s="31"/>
      <c r="L20" s="31"/>
      <c r="M20" s="31"/>
      <c r="N20" s="31"/>
      <c r="O20" s="31"/>
      <c r="P20" s="31"/>
      <c r="Q20" s="31"/>
      <c r="R20" s="31"/>
      <c r="S20" s="31"/>
      <c r="T20" s="29">
        <v>0.99999999999999978</v>
      </c>
      <c r="U20" s="26">
        <v>0.68239616731043484</v>
      </c>
      <c r="V20" s="26">
        <v>-0.30786449645819197</v>
      </c>
      <c r="W20" s="26">
        <v>-0.23032008022928924</v>
      </c>
      <c r="X20" s="26">
        <v>0.87410577670339085</v>
      </c>
      <c r="Y20" s="26">
        <v>-0.25501396428007767</v>
      </c>
      <c r="Z20" s="26">
        <v>-0.26129238282261508</v>
      </c>
      <c r="AA20" s="26">
        <v>-0.28197439201977675</v>
      </c>
      <c r="AB20" s="26">
        <v>-0.23342902057103143</v>
      </c>
      <c r="AC20" s="26">
        <v>-0.21708105978638217</v>
      </c>
      <c r="AD20" s="26">
        <v>-0.35136653904879528</v>
      </c>
      <c r="AE20" s="26">
        <v>-0.30458081473558452</v>
      </c>
      <c r="AF20" s="26">
        <v>-0.29497748742647123</v>
      </c>
      <c r="AG20" s="26">
        <v>-0.38415336582565474</v>
      </c>
      <c r="AH20" s="26">
        <v>0.6421616315234715</v>
      </c>
      <c r="AI20" s="26">
        <v>-7.4795534750441955E-2</v>
      </c>
      <c r="AJ20" s="26"/>
      <c r="AK20" s="26"/>
      <c r="AL20" s="26"/>
    </row>
    <row r="21" spans="3:38" x14ac:dyDescent="0.25">
      <c r="C21" s="28" t="s">
        <v>236</v>
      </c>
      <c r="D21" s="31"/>
      <c r="E21" s="31"/>
      <c r="F21" s="31"/>
      <c r="G21" s="31"/>
      <c r="H21" s="31"/>
      <c r="I21" s="31"/>
      <c r="J21" s="31"/>
      <c r="K21" s="31"/>
      <c r="L21" s="31"/>
      <c r="M21" s="31"/>
      <c r="N21" s="31"/>
      <c r="O21" s="31"/>
      <c r="P21" s="31"/>
      <c r="Q21" s="31"/>
      <c r="R21" s="31"/>
      <c r="S21" s="31"/>
      <c r="T21" s="32"/>
      <c r="U21" s="30">
        <v>1.0000000000000002</v>
      </c>
      <c r="V21" s="26">
        <v>-0.29172971608717446</v>
      </c>
      <c r="W21" s="26">
        <v>-0.22986706703538173</v>
      </c>
      <c r="X21" s="26">
        <v>0.71731621819610591</v>
      </c>
      <c r="Y21" s="26">
        <v>-0.33178981576205302</v>
      </c>
      <c r="Z21" s="26">
        <v>-0.35327153021268959</v>
      </c>
      <c r="AA21" s="26">
        <v>-0.20553869195301092</v>
      </c>
      <c r="AB21" s="26">
        <v>-0.20398875396901642</v>
      </c>
      <c r="AC21" s="26">
        <v>-0.12769688567927767</v>
      </c>
      <c r="AD21" s="26">
        <v>-0.34658288957276501</v>
      </c>
      <c r="AE21" s="26">
        <v>-0.26589437914445652</v>
      </c>
      <c r="AF21" s="26">
        <v>-0.26745183559441682</v>
      </c>
      <c r="AG21" s="26">
        <v>-0.39350339498455883</v>
      </c>
      <c r="AH21" s="26">
        <v>0.28678102997205068</v>
      </c>
      <c r="AI21" s="26">
        <v>-8.8341465728991903E-2</v>
      </c>
      <c r="AJ21" s="26"/>
      <c r="AK21" s="26"/>
      <c r="AL21" s="26"/>
    </row>
    <row r="22" spans="3:38" x14ac:dyDescent="0.25">
      <c r="C22" s="28" t="s">
        <v>239</v>
      </c>
      <c r="D22" s="31"/>
      <c r="E22" s="31"/>
      <c r="F22" s="31"/>
      <c r="G22" s="31"/>
      <c r="H22" s="31"/>
      <c r="I22" s="31"/>
      <c r="J22" s="31"/>
      <c r="K22" s="31"/>
      <c r="L22" s="31"/>
      <c r="M22" s="31"/>
      <c r="N22" s="31"/>
      <c r="O22" s="31"/>
      <c r="P22" s="31"/>
      <c r="Q22" s="31"/>
      <c r="R22" s="31"/>
      <c r="S22" s="31"/>
      <c r="T22" s="31"/>
      <c r="U22" s="31"/>
      <c r="V22" s="32">
        <v>1</v>
      </c>
      <c r="W22" s="26">
        <v>0.2856615241373518</v>
      </c>
      <c r="X22" s="26">
        <v>-0.39911227711299285</v>
      </c>
      <c r="Y22" s="26">
        <v>0.37574291541508581</v>
      </c>
      <c r="Z22" s="26">
        <v>0.42549969240956137</v>
      </c>
      <c r="AA22" s="26">
        <v>0.21584675827547373</v>
      </c>
      <c r="AB22" s="26">
        <v>0.35073465619655975</v>
      </c>
      <c r="AC22" s="26">
        <v>0.32048476155010042</v>
      </c>
      <c r="AD22" s="26">
        <v>0.62413785387030563</v>
      </c>
      <c r="AE22" s="26">
        <v>0.57955017057992597</v>
      </c>
      <c r="AF22" s="26">
        <v>0.50869591035345452</v>
      </c>
      <c r="AG22" s="26">
        <v>0.43978610145736563</v>
      </c>
      <c r="AH22" s="26">
        <v>-0.15078233422579992</v>
      </c>
      <c r="AI22" s="26">
        <v>4.3214784389736345E-3</v>
      </c>
      <c r="AJ22" s="26"/>
      <c r="AK22" s="26"/>
      <c r="AL22" s="26"/>
    </row>
    <row r="23" spans="3:38" x14ac:dyDescent="0.25">
      <c r="C23" s="28" t="s">
        <v>240</v>
      </c>
      <c r="D23" s="31"/>
      <c r="E23" s="31"/>
      <c r="F23" s="31"/>
      <c r="G23" s="31"/>
      <c r="H23" s="31"/>
      <c r="I23" s="31"/>
      <c r="J23" s="31"/>
      <c r="K23" s="31"/>
      <c r="L23" s="31"/>
      <c r="M23" s="31"/>
      <c r="N23" s="31"/>
      <c r="O23" s="31"/>
      <c r="P23" s="31"/>
      <c r="Q23" s="31"/>
      <c r="R23" s="31"/>
      <c r="S23" s="31"/>
      <c r="T23" s="31"/>
      <c r="U23" s="31"/>
      <c r="V23" s="31"/>
      <c r="W23" s="29">
        <v>0.99999999999999989</v>
      </c>
      <c r="X23" s="26">
        <v>-0.28376288242299863</v>
      </c>
      <c r="Y23" s="26">
        <v>0.17489252068617209</v>
      </c>
      <c r="Z23" s="26">
        <v>0.19220373889580325</v>
      </c>
      <c r="AA23" s="26">
        <v>6.2107760221776061E-2</v>
      </c>
      <c r="AB23" s="26">
        <v>0.14792111078380907</v>
      </c>
      <c r="AC23" s="26">
        <v>0.15056335181087596</v>
      </c>
      <c r="AD23" s="26">
        <v>0.58604187722776468</v>
      </c>
      <c r="AE23" s="26">
        <v>0.48651666525064402</v>
      </c>
      <c r="AF23" s="26">
        <v>0.552052300511222</v>
      </c>
      <c r="AG23" s="26">
        <v>0.44994340807552624</v>
      </c>
      <c r="AH23" s="26">
        <v>-0.14425792818940267</v>
      </c>
      <c r="AI23" s="26">
        <v>-2.4709935764722989E-2</v>
      </c>
      <c r="AJ23" s="26"/>
      <c r="AK23" s="26"/>
      <c r="AL23" s="26"/>
    </row>
    <row r="24" spans="3:38" x14ac:dyDescent="0.25">
      <c r="C24" s="28" t="s">
        <v>260</v>
      </c>
      <c r="D24" s="31"/>
      <c r="E24" s="31"/>
      <c r="F24" s="31"/>
      <c r="G24" s="31"/>
      <c r="H24" s="31"/>
      <c r="I24" s="31"/>
      <c r="J24" s="31"/>
      <c r="K24" s="31"/>
      <c r="L24" s="31"/>
      <c r="M24" s="31"/>
      <c r="N24" s="31"/>
      <c r="O24" s="31"/>
      <c r="P24" s="31"/>
      <c r="Q24" s="31"/>
      <c r="R24" s="31"/>
      <c r="S24" s="31"/>
      <c r="T24" s="31"/>
      <c r="U24" s="31"/>
      <c r="V24" s="31"/>
      <c r="W24" s="32"/>
      <c r="X24" s="30">
        <v>0.99999999999999989</v>
      </c>
      <c r="Y24" s="26">
        <v>-0.27625122971894223</v>
      </c>
      <c r="Z24" s="26">
        <v>-0.27296420639591851</v>
      </c>
      <c r="AA24" s="26">
        <v>-0.2829925684935809</v>
      </c>
      <c r="AB24" s="26">
        <v>-0.15049930573772713</v>
      </c>
      <c r="AC24" s="26">
        <v>-0.10253125970959374</v>
      </c>
      <c r="AD24" s="26">
        <v>-0.3944858360670434</v>
      </c>
      <c r="AE24" s="26">
        <v>-0.35309812774488197</v>
      </c>
      <c r="AF24" s="26">
        <v>-0.3371098096013373</v>
      </c>
      <c r="AG24" s="26">
        <v>-0.467086954018751</v>
      </c>
      <c r="AH24" s="26">
        <v>0.63003630759647189</v>
      </c>
      <c r="AI24" s="26">
        <v>-0.11182226906600415</v>
      </c>
      <c r="AJ24" s="26"/>
      <c r="AK24" s="26"/>
      <c r="AL24" s="26"/>
    </row>
    <row r="25" spans="3:38" x14ac:dyDescent="0.25">
      <c r="C25" s="28" t="s">
        <v>277</v>
      </c>
      <c r="D25" s="31"/>
      <c r="E25" s="31"/>
      <c r="F25" s="31"/>
      <c r="G25" s="31"/>
      <c r="H25" s="31"/>
      <c r="I25" s="31"/>
      <c r="J25" s="31"/>
      <c r="K25" s="31"/>
      <c r="L25" s="31"/>
      <c r="M25" s="31"/>
      <c r="N25" s="31"/>
      <c r="O25" s="31"/>
      <c r="P25" s="31"/>
      <c r="Q25" s="31"/>
      <c r="R25" s="31"/>
      <c r="S25" s="31"/>
      <c r="T25" s="31"/>
      <c r="U25" s="31"/>
      <c r="V25" s="31"/>
      <c r="W25" s="31"/>
      <c r="X25" s="31"/>
      <c r="Y25" s="29">
        <v>0.99999999999999989</v>
      </c>
      <c r="Z25" s="26">
        <v>0.91121118693891323</v>
      </c>
      <c r="AA25" s="26">
        <v>0.38293154463626167</v>
      </c>
      <c r="AB25" s="26">
        <v>0.66646694337580603</v>
      </c>
      <c r="AC25" s="26">
        <v>0.4507976285732338</v>
      </c>
      <c r="AD25" s="26">
        <v>0.56879166782360147</v>
      </c>
      <c r="AE25" s="26">
        <v>0.49873080144673188</v>
      </c>
      <c r="AF25" s="26">
        <v>0.50637541833645416</v>
      </c>
      <c r="AG25" s="26">
        <v>0.65069739880062316</v>
      </c>
      <c r="AH25" s="26">
        <v>-0.31827845484216405</v>
      </c>
      <c r="AI25" s="26">
        <v>0.22180397189851037</v>
      </c>
      <c r="AJ25" s="26"/>
      <c r="AK25" s="26"/>
      <c r="AL25" s="26"/>
    </row>
    <row r="26" spans="3:38" x14ac:dyDescent="0.25">
      <c r="C26" s="28" t="s">
        <v>278</v>
      </c>
      <c r="D26" s="31"/>
      <c r="E26" s="31"/>
      <c r="F26" s="31"/>
      <c r="G26" s="31"/>
      <c r="H26" s="31"/>
      <c r="I26" s="31"/>
      <c r="J26" s="31"/>
      <c r="K26" s="31"/>
      <c r="L26" s="31"/>
      <c r="M26" s="31"/>
      <c r="N26" s="31"/>
      <c r="O26" s="31"/>
      <c r="P26" s="31"/>
      <c r="Q26" s="31"/>
      <c r="R26" s="31"/>
      <c r="S26" s="31"/>
      <c r="T26" s="31"/>
      <c r="U26" s="31"/>
      <c r="V26" s="31"/>
      <c r="W26" s="31"/>
      <c r="X26" s="31"/>
      <c r="Y26" s="32"/>
      <c r="Z26" s="30">
        <v>1.0000000000000002</v>
      </c>
      <c r="AA26" s="26">
        <v>0.36370185921455483</v>
      </c>
      <c r="AB26" s="26">
        <v>0.60818285935061733</v>
      </c>
      <c r="AC26" s="26">
        <v>0.47614345112720419</v>
      </c>
      <c r="AD26" s="26">
        <v>0.61770012380969164</v>
      </c>
      <c r="AE26" s="26">
        <v>0.52962678916180017</v>
      </c>
      <c r="AF26" s="26">
        <v>0.59145336828446804</v>
      </c>
      <c r="AG26" s="26">
        <v>0.60022372153802017</v>
      </c>
      <c r="AH26" s="26">
        <v>-0.27052258381424121</v>
      </c>
      <c r="AI26" s="26">
        <v>0.27438513522772701</v>
      </c>
      <c r="AJ26" s="26"/>
      <c r="AK26" s="26"/>
      <c r="AL26" s="26"/>
    </row>
    <row r="27" spans="3:38" x14ac:dyDescent="0.25">
      <c r="C27" s="28" t="s">
        <v>279</v>
      </c>
      <c r="D27" s="31"/>
      <c r="E27" s="31"/>
      <c r="F27" s="31"/>
      <c r="G27" s="31"/>
      <c r="H27" s="31"/>
      <c r="I27" s="31"/>
      <c r="J27" s="31"/>
      <c r="K27" s="31"/>
      <c r="L27" s="31"/>
      <c r="M27" s="31"/>
      <c r="N27" s="31"/>
      <c r="O27" s="31"/>
      <c r="P27" s="31"/>
      <c r="Q27" s="31"/>
      <c r="R27" s="31"/>
      <c r="S27" s="31"/>
      <c r="T27" s="31"/>
      <c r="U27" s="31"/>
      <c r="V27" s="31"/>
      <c r="W27" s="31"/>
      <c r="X27" s="31"/>
      <c r="Y27" s="31"/>
      <c r="Z27" s="31"/>
      <c r="AA27" s="32">
        <v>1</v>
      </c>
      <c r="AB27" s="26">
        <v>0.70090507937504931</v>
      </c>
      <c r="AC27" s="26">
        <v>0.6075893929765851</v>
      </c>
      <c r="AD27" s="26">
        <v>0.40333600715785389</v>
      </c>
      <c r="AE27" s="26">
        <v>0.34632418504303958</v>
      </c>
      <c r="AF27" s="26">
        <v>0.37391046688949586</v>
      </c>
      <c r="AG27" s="26">
        <v>0.55962531827786788</v>
      </c>
      <c r="AH27" s="26">
        <v>-0.33570449168876892</v>
      </c>
      <c r="AI27" s="26">
        <v>0.17393619393455684</v>
      </c>
      <c r="AJ27" s="26"/>
      <c r="AK27" s="26"/>
      <c r="AL27" s="26"/>
    </row>
    <row r="28" spans="3:38" x14ac:dyDescent="0.25">
      <c r="C28" s="28" t="s">
        <v>280</v>
      </c>
      <c r="D28" s="31"/>
      <c r="E28" s="31"/>
      <c r="F28" s="31"/>
      <c r="G28" s="31"/>
      <c r="H28" s="31"/>
      <c r="I28" s="31"/>
      <c r="J28" s="31"/>
      <c r="K28" s="31"/>
      <c r="L28" s="31"/>
      <c r="M28" s="31"/>
      <c r="N28" s="31"/>
      <c r="O28" s="31"/>
      <c r="P28" s="31"/>
      <c r="Q28" s="31"/>
      <c r="R28" s="31"/>
      <c r="S28" s="31"/>
      <c r="T28" s="31"/>
      <c r="U28" s="31"/>
      <c r="V28" s="31"/>
      <c r="W28" s="31"/>
      <c r="X28" s="31"/>
      <c r="Y28" s="31"/>
      <c r="Z28" s="31"/>
      <c r="AA28" s="31"/>
      <c r="AB28" s="29">
        <v>1</v>
      </c>
      <c r="AC28" s="26">
        <v>0.88897298187399088</v>
      </c>
      <c r="AD28" s="26">
        <v>0.5812012796066679</v>
      </c>
      <c r="AE28" s="26">
        <v>0.53105423006120156</v>
      </c>
      <c r="AF28" s="26">
        <v>0.53853856757015006</v>
      </c>
      <c r="AG28" s="26">
        <v>0.64507830060473992</v>
      </c>
      <c r="AH28" s="26">
        <v>-0.29369232154729807</v>
      </c>
      <c r="AI28" s="26">
        <v>3.0645832753849706E-2</v>
      </c>
      <c r="AJ28" s="26"/>
      <c r="AK28" s="26"/>
      <c r="AL28" s="26"/>
    </row>
    <row r="29" spans="3:38" x14ac:dyDescent="0.25">
      <c r="C29" s="28" t="s">
        <v>281</v>
      </c>
      <c r="D29" s="31"/>
      <c r="E29" s="31"/>
      <c r="F29" s="31"/>
      <c r="G29" s="31"/>
      <c r="H29" s="31"/>
      <c r="I29" s="31"/>
      <c r="J29" s="31"/>
      <c r="K29" s="31"/>
      <c r="L29" s="31"/>
      <c r="M29" s="31"/>
      <c r="N29" s="31"/>
      <c r="O29" s="31"/>
      <c r="P29" s="31"/>
      <c r="Q29" s="31"/>
      <c r="R29" s="31"/>
      <c r="S29" s="31"/>
      <c r="T29" s="31"/>
      <c r="U29" s="31"/>
      <c r="V29" s="31"/>
      <c r="W29" s="31"/>
      <c r="X29" s="31"/>
      <c r="Y29" s="31"/>
      <c r="Z29" s="31"/>
      <c r="AA29" s="31"/>
      <c r="AB29" s="32"/>
      <c r="AC29" s="30">
        <v>1.0000000000000002</v>
      </c>
      <c r="AD29" s="26">
        <v>0.58535694499105584</v>
      </c>
      <c r="AE29" s="26">
        <v>0.55405187636874809</v>
      </c>
      <c r="AF29" s="26">
        <v>0.55661911074091708</v>
      </c>
      <c r="AG29" s="26">
        <v>0.51546924812695327</v>
      </c>
      <c r="AH29" s="26">
        <v>-0.20876576919051179</v>
      </c>
      <c r="AI29" s="26">
        <v>-4.1478990249658627E-2</v>
      </c>
      <c r="AJ29" s="26"/>
      <c r="AK29" s="26"/>
      <c r="AL29" s="26"/>
    </row>
    <row r="30" spans="3:38" x14ac:dyDescent="0.25">
      <c r="C30" s="28" t="s">
        <v>282</v>
      </c>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29">
        <v>1.0000000000000002</v>
      </c>
      <c r="AE30" s="26">
        <v>0.89757408512372894</v>
      </c>
      <c r="AF30" s="26">
        <v>0.88300574699178513</v>
      </c>
      <c r="AG30" s="26">
        <v>0.72303950431583008</v>
      </c>
      <c r="AH30" s="26">
        <v>-0.20435052744533802</v>
      </c>
      <c r="AI30" s="26">
        <v>0.15454354125496325</v>
      </c>
      <c r="AJ30" s="26"/>
      <c r="AK30" s="26"/>
      <c r="AL30" s="26"/>
    </row>
    <row r="31" spans="3:38" x14ac:dyDescent="0.25">
      <c r="C31" s="28" t="s">
        <v>283</v>
      </c>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2"/>
      <c r="AE31" s="30">
        <v>0.99999999999999978</v>
      </c>
      <c r="AF31" s="26">
        <v>0.84511737917442353</v>
      </c>
      <c r="AG31" s="26">
        <v>0.70573865916652856</v>
      </c>
      <c r="AH31" s="26">
        <v>-0.30852344225026745</v>
      </c>
      <c r="AI31" s="26">
        <v>0.17925670345873546</v>
      </c>
      <c r="AJ31" s="26"/>
      <c r="AK31" s="26"/>
      <c r="AL31" s="26"/>
    </row>
    <row r="32" spans="3:38" x14ac:dyDescent="0.25">
      <c r="C32" s="28" t="s">
        <v>284</v>
      </c>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29">
        <v>1</v>
      </c>
      <c r="AG32" s="26">
        <v>0.74254844555941291</v>
      </c>
      <c r="AH32" s="26">
        <v>-0.34448192239856862</v>
      </c>
      <c r="AI32" s="26">
        <v>0.14965645294130472</v>
      </c>
      <c r="AJ32" s="26"/>
      <c r="AK32" s="26"/>
      <c r="AL32" s="26"/>
    </row>
    <row r="33" spans="3:38" x14ac:dyDescent="0.25">
      <c r="C33" s="28" t="s">
        <v>287</v>
      </c>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2"/>
      <c r="AG33" s="30">
        <v>1</v>
      </c>
      <c r="AH33" s="26">
        <v>-0.63332631758120861</v>
      </c>
      <c r="AI33" s="26">
        <v>0.12028030817093771</v>
      </c>
      <c r="AJ33" s="26"/>
      <c r="AK33" s="26"/>
      <c r="AL33" s="26"/>
    </row>
    <row r="34" spans="3:38" x14ac:dyDescent="0.25">
      <c r="C34" s="28" t="s">
        <v>289</v>
      </c>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29">
        <v>1.0000000000000002</v>
      </c>
      <c r="AI34" s="26">
        <v>-0.10129118285165975</v>
      </c>
      <c r="AJ34" s="26"/>
      <c r="AK34" s="26"/>
      <c r="AL34" s="26"/>
    </row>
    <row r="35" spans="3:38" x14ac:dyDescent="0.25">
      <c r="C35" s="104" t="s">
        <v>103</v>
      </c>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2"/>
      <c r="AI35" s="30">
        <v>0.99999999999999989</v>
      </c>
      <c r="AJ35" s="26"/>
      <c r="AK35" s="26"/>
      <c r="AL35" s="26"/>
    </row>
    <row r="36" spans="3:38" x14ac:dyDescent="0.25">
      <c r="C36" s="28"/>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2"/>
      <c r="AK36" s="26"/>
      <c r="AL36" s="26"/>
    </row>
    <row r="37" spans="3:38" x14ac:dyDescent="0.25">
      <c r="C37" s="28"/>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29"/>
      <c r="AL37" s="29"/>
    </row>
    <row r="38" spans="3:38" x14ac:dyDescent="0.25">
      <c r="C38" s="28"/>
      <c r="AL38" s="29"/>
    </row>
  </sheetData>
  <conditionalFormatting sqref="E2">
    <cfRule type="colorScale" priority="76">
      <colorScale>
        <cfvo type="min"/>
        <cfvo type="percentile" val="50"/>
        <cfvo type="max"/>
        <color theme="4" tint="-0.249977111117893"/>
        <color theme="5" tint="0.39997558519241921"/>
        <color rgb="FF63BE7B"/>
      </colorScale>
    </cfRule>
  </conditionalFormatting>
  <conditionalFormatting sqref="E2">
    <cfRule type="cellIs" dxfId="40" priority="75" operator="notBetween">
      <formula>-0.4</formula>
      <formula>0.4</formula>
    </cfRule>
  </conditionalFormatting>
  <conditionalFormatting sqref="F2">
    <cfRule type="colorScale" priority="74">
      <colorScale>
        <cfvo type="min"/>
        <cfvo type="percentile" val="50"/>
        <cfvo type="max"/>
        <color theme="4" tint="-0.249977111117893"/>
        <color theme="5" tint="0.39997558519241921"/>
        <color rgb="FF63BE7B"/>
      </colorScale>
    </cfRule>
  </conditionalFormatting>
  <conditionalFormatting sqref="F2">
    <cfRule type="cellIs" dxfId="39" priority="73" operator="notBetween">
      <formula>-0.4</formula>
      <formula>0.4</formula>
    </cfRule>
  </conditionalFormatting>
  <conditionalFormatting sqref="G2">
    <cfRule type="colorScale" priority="72">
      <colorScale>
        <cfvo type="min"/>
        <cfvo type="percentile" val="50"/>
        <cfvo type="max"/>
        <color theme="4" tint="-0.249977111117893"/>
        <color theme="5" tint="0.39997558519241921"/>
        <color rgb="FF63BE7B"/>
      </colorScale>
    </cfRule>
  </conditionalFormatting>
  <conditionalFormatting sqref="G2">
    <cfRule type="cellIs" dxfId="38" priority="71" operator="notBetween">
      <formula>-0.4</formula>
      <formula>0.4</formula>
    </cfRule>
  </conditionalFormatting>
  <conditionalFormatting sqref="H2">
    <cfRule type="colorScale" priority="70">
      <colorScale>
        <cfvo type="min"/>
        <cfvo type="percentile" val="50"/>
        <cfvo type="max"/>
        <color theme="4" tint="-0.249977111117893"/>
        <color theme="5" tint="0.39997558519241921"/>
        <color rgb="FF63BE7B"/>
      </colorScale>
    </cfRule>
  </conditionalFormatting>
  <conditionalFormatting sqref="H2">
    <cfRule type="cellIs" dxfId="37" priority="69" operator="notBetween">
      <formula>-0.4</formula>
      <formula>0.4</formula>
    </cfRule>
  </conditionalFormatting>
  <conditionalFormatting sqref="I2">
    <cfRule type="colorScale" priority="68">
      <colorScale>
        <cfvo type="min"/>
        <cfvo type="percentile" val="50"/>
        <cfvo type="max"/>
        <color theme="4" tint="-0.249977111117893"/>
        <color theme="5" tint="0.39997558519241921"/>
        <color rgb="FF63BE7B"/>
      </colorScale>
    </cfRule>
  </conditionalFormatting>
  <conditionalFormatting sqref="I2">
    <cfRule type="cellIs" dxfId="36" priority="67" operator="notBetween">
      <formula>-0.4</formula>
      <formula>0.4</formula>
    </cfRule>
  </conditionalFormatting>
  <conditionalFormatting sqref="J2">
    <cfRule type="colorScale" priority="66">
      <colorScale>
        <cfvo type="min"/>
        <cfvo type="percentile" val="50"/>
        <cfvo type="max"/>
        <color theme="4" tint="-0.249977111117893"/>
        <color theme="5" tint="0.39997558519241921"/>
        <color rgb="FF63BE7B"/>
      </colorScale>
    </cfRule>
  </conditionalFormatting>
  <conditionalFormatting sqref="J2">
    <cfRule type="cellIs" dxfId="35" priority="65" operator="notBetween">
      <formula>-0.4</formula>
      <formula>0.4</formula>
    </cfRule>
  </conditionalFormatting>
  <conditionalFormatting sqref="K2">
    <cfRule type="colorScale" priority="64">
      <colorScale>
        <cfvo type="min"/>
        <cfvo type="percentile" val="50"/>
        <cfvo type="max"/>
        <color theme="4" tint="-0.249977111117893"/>
        <color theme="5" tint="0.39997558519241921"/>
        <color rgb="FF63BE7B"/>
      </colorScale>
    </cfRule>
  </conditionalFormatting>
  <conditionalFormatting sqref="K2">
    <cfRule type="cellIs" dxfId="34" priority="63" operator="notBetween">
      <formula>-0.4</formula>
      <formula>0.4</formula>
    </cfRule>
  </conditionalFormatting>
  <conditionalFormatting sqref="L2">
    <cfRule type="colorScale" priority="62">
      <colorScale>
        <cfvo type="min"/>
        <cfvo type="percentile" val="50"/>
        <cfvo type="max"/>
        <color theme="4" tint="-0.249977111117893"/>
        <color theme="5" tint="0.39997558519241921"/>
        <color rgb="FF63BE7B"/>
      </colorScale>
    </cfRule>
  </conditionalFormatting>
  <conditionalFormatting sqref="L2">
    <cfRule type="cellIs" dxfId="33" priority="61" operator="notBetween">
      <formula>-0.4</formula>
      <formula>0.4</formula>
    </cfRule>
  </conditionalFormatting>
  <conditionalFormatting sqref="M2">
    <cfRule type="colorScale" priority="60">
      <colorScale>
        <cfvo type="min"/>
        <cfvo type="percentile" val="50"/>
        <cfvo type="max"/>
        <color theme="4" tint="-0.249977111117893"/>
        <color theme="5" tint="0.39997558519241921"/>
        <color rgb="FF63BE7B"/>
      </colorScale>
    </cfRule>
  </conditionalFormatting>
  <conditionalFormatting sqref="M2">
    <cfRule type="cellIs" dxfId="32" priority="59" operator="notBetween">
      <formula>-0.4</formula>
      <formula>0.4</formula>
    </cfRule>
  </conditionalFormatting>
  <conditionalFormatting sqref="N2">
    <cfRule type="colorScale" priority="58">
      <colorScale>
        <cfvo type="min"/>
        <cfvo type="percentile" val="50"/>
        <cfvo type="max"/>
        <color theme="4" tint="-0.249977111117893"/>
        <color theme="5" tint="0.39997558519241921"/>
        <color rgb="FF63BE7B"/>
      </colorScale>
    </cfRule>
  </conditionalFormatting>
  <conditionalFormatting sqref="N2">
    <cfRule type="cellIs" dxfId="31" priority="57" operator="notBetween">
      <formula>-0.4</formula>
      <formula>0.4</formula>
    </cfRule>
  </conditionalFormatting>
  <conditionalFormatting sqref="O2">
    <cfRule type="colorScale" priority="56">
      <colorScale>
        <cfvo type="min"/>
        <cfvo type="percentile" val="50"/>
        <cfvo type="max"/>
        <color theme="4" tint="-0.249977111117893"/>
        <color theme="5" tint="0.39997558519241921"/>
        <color rgb="FF63BE7B"/>
      </colorScale>
    </cfRule>
  </conditionalFormatting>
  <conditionalFormatting sqref="O2">
    <cfRule type="cellIs" dxfId="30" priority="55" operator="notBetween">
      <formula>-0.4</formula>
      <formula>0.4</formula>
    </cfRule>
  </conditionalFormatting>
  <conditionalFormatting sqref="P2">
    <cfRule type="colorScale" priority="54">
      <colorScale>
        <cfvo type="min"/>
        <cfvo type="percentile" val="50"/>
        <cfvo type="max"/>
        <color theme="4" tint="-0.249977111117893"/>
        <color theme="5" tint="0.39997558519241921"/>
        <color rgb="FF63BE7B"/>
      </colorScale>
    </cfRule>
  </conditionalFormatting>
  <conditionalFormatting sqref="P2">
    <cfRule type="cellIs" dxfId="29" priority="53" operator="notBetween">
      <formula>-0.4</formula>
      <formula>0.4</formula>
    </cfRule>
  </conditionalFormatting>
  <conditionalFormatting sqref="Q2">
    <cfRule type="colorScale" priority="52">
      <colorScale>
        <cfvo type="min"/>
        <cfvo type="percentile" val="50"/>
        <cfvo type="max"/>
        <color theme="4" tint="-0.249977111117893"/>
        <color theme="5" tint="0.39997558519241921"/>
        <color rgb="FF63BE7B"/>
      </colorScale>
    </cfRule>
  </conditionalFormatting>
  <conditionalFormatting sqref="Q2">
    <cfRule type="cellIs" dxfId="28" priority="51" operator="notBetween">
      <formula>-0.4</formula>
      <formula>0.4</formula>
    </cfRule>
  </conditionalFormatting>
  <conditionalFormatting sqref="R2">
    <cfRule type="colorScale" priority="50">
      <colorScale>
        <cfvo type="min"/>
        <cfvo type="percentile" val="50"/>
        <cfvo type="max"/>
        <color theme="4" tint="-0.249977111117893"/>
        <color theme="5" tint="0.39997558519241921"/>
        <color rgb="FF63BE7B"/>
      </colorScale>
    </cfRule>
  </conditionalFormatting>
  <conditionalFormatting sqref="R2">
    <cfRule type="cellIs" dxfId="27" priority="49" operator="notBetween">
      <formula>-0.4</formula>
      <formula>0.4</formula>
    </cfRule>
  </conditionalFormatting>
  <conditionalFormatting sqref="S2">
    <cfRule type="colorScale" priority="48">
      <colorScale>
        <cfvo type="min"/>
        <cfvo type="percentile" val="50"/>
        <cfvo type="max"/>
        <color theme="4" tint="-0.249977111117893"/>
        <color theme="5" tint="0.39997558519241921"/>
        <color rgb="FF63BE7B"/>
      </colorScale>
    </cfRule>
  </conditionalFormatting>
  <conditionalFormatting sqref="S2">
    <cfRule type="cellIs" dxfId="26" priority="47" operator="notBetween">
      <formula>-0.4</formula>
      <formula>0.4</formula>
    </cfRule>
  </conditionalFormatting>
  <conditionalFormatting sqref="T2">
    <cfRule type="colorScale" priority="46">
      <colorScale>
        <cfvo type="min"/>
        <cfvo type="percentile" val="50"/>
        <cfvo type="max"/>
        <color theme="4" tint="-0.249977111117893"/>
        <color theme="5" tint="0.39997558519241921"/>
        <color rgb="FF63BE7B"/>
      </colorScale>
    </cfRule>
  </conditionalFormatting>
  <conditionalFormatting sqref="T2">
    <cfRule type="cellIs" dxfId="25" priority="45" operator="notBetween">
      <formula>-0.4</formula>
      <formula>0.4</formula>
    </cfRule>
  </conditionalFormatting>
  <conditionalFormatting sqref="U2">
    <cfRule type="colorScale" priority="44">
      <colorScale>
        <cfvo type="min"/>
        <cfvo type="percentile" val="50"/>
        <cfvo type="max"/>
        <color theme="4" tint="-0.249977111117893"/>
        <color theme="5" tint="0.39997558519241921"/>
        <color rgb="FF63BE7B"/>
      </colorScale>
    </cfRule>
  </conditionalFormatting>
  <conditionalFormatting sqref="U2">
    <cfRule type="cellIs" dxfId="24" priority="43" operator="notBetween">
      <formula>-0.4</formula>
      <formula>0.4</formula>
    </cfRule>
  </conditionalFormatting>
  <conditionalFormatting sqref="V2">
    <cfRule type="colorScale" priority="42">
      <colorScale>
        <cfvo type="min"/>
        <cfvo type="percentile" val="50"/>
        <cfvo type="max"/>
        <color theme="4" tint="-0.249977111117893"/>
        <color theme="5" tint="0.39997558519241921"/>
        <color rgb="FF63BE7B"/>
      </colorScale>
    </cfRule>
  </conditionalFormatting>
  <conditionalFormatting sqref="V2">
    <cfRule type="cellIs" dxfId="23" priority="41" operator="notBetween">
      <formula>-0.4</formula>
      <formula>0.4</formula>
    </cfRule>
  </conditionalFormatting>
  <conditionalFormatting sqref="W2">
    <cfRule type="colorScale" priority="40">
      <colorScale>
        <cfvo type="min"/>
        <cfvo type="percentile" val="50"/>
        <cfvo type="max"/>
        <color theme="4" tint="-0.249977111117893"/>
        <color theme="5" tint="0.39997558519241921"/>
        <color rgb="FF63BE7B"/>
      </colorScale>
    </cfRule>
  </conditionalFormatting>
  <conditionalFormatting sqref="W2">
    <cfRule type="cellIs" dxfId="22" priority="39" operator="notBetween">
      <formula>-0.4</formula>
      <formula>0.4</formula>
    </cfRule>
  </conditionalFormatting>
  <conditionalFormatting sqref="X2">
    <cfRule type="colorScale" priority="38">
      <colorScale>
        <cfvo type="min"/>
        <cfvo type="percentile" val="50"/>
        <cfvo type="max"/>
        <color theme="4" tint="-0.249977111117893"/>
        <color theme="5" tint="0.39997558519241921"/>
        <color rgb="FF63BE7B"/>
      </colorScale>
    </cfRule>
  </conditionalFormatting>
  <conditionalFormatting sqref="X2">
    <cfRule type="cellIs" dxfId="21" priority="37" operator="notBetween">
      <formula>-0.4</formula>
      <formula>0.4</formula>
    </cfRule>
  </conditionalFormatting>
  <conditionalFormatting sqref="Y2">
    <cfRule type="colorScale" priority="36">
      <colorScale>
        <cfvo type="min"/>
        <cfvo type="percentile" val="50"/>
        <cfvo type="max"/>
        <color theme="4" tint="-0.249977111117893"/>
        <color theme="5" tint="0.39997558519241921"/>
        <color rgb="FF63BE7B"/>
      </colorScale>
    </cfRule>
  </conditionalFormatting>
  <conditionalFormatting sqref="Y2">
    <cfRule type="cellIs" dxfId="20" priority="35" operator="notBetween">
      <formula>-0.4</formula>
      <formula>0.4</formula>
    </cfRule>
  </conditionalFormatting>
  <conditionalFormatting sqref="Z2">
    <cfRule type="colorScale" priority="34">
      <colorScale>
        <cfvo type="min"/>
        <cfvo type="percentile" val="50"/>
        <cfvo type="max"/>
        <color theme="4" tint="-0.249977111117893"/>
        <color theme="5" tint="0.39997558519241921"/>
        <color rgb="FF63BE7B"/>
      </colorScale>
    </cfRule>
  </conditionalFormatting>
  <conditionalFormatting sqref="Z2">
    <cfRule type="cellIs" dxfId="19" priority="33" operator="notBetween">
      <formula>-0.4</formula>
      <formula>0.4</formula>
    </cfRule>
  </conditionalFormatting>
  <conditionalFormatting sqref="AA2">
    <cfRule type="colorScale" priority="32">
      <colorScale>
        <cfvo type="min"/>
        <cfvo type="percentile" val="50"/>
        <cfvo type="max"/>
        <color theme="4" tint="-0.249977111117893"/>
        <color theme="5" tint="0.39997558519241921"/>
        <color rgb="FF63BE7B"/>
      </colorScale>
    </cfRule>
  </conditionalFormatting>
  <conditionalFormatting sqref="AA2">
    <cfRule type="cellIs" dxfId="18" priority="31" operator="notBetween">
      <formula>-0.4</formula>
      <formula>0.4</formula>
    </cfRule>
  </conditionalFormatting>
  <conditionalFormatting sqref="AB2">
    <cfRule type="colorScale" priority="30">
      <colorScale>
        <cfvo type="min"/>
        <cfvo type="percentile" val="50"/>
        <cfvo type="max"/>
        <color theme="4" tint="-0.249977111117893"/>
        <color theme="5" tint="0.39997558519241921"/>
        <color rgb="FF63BE7B"/>
      </colorScale>
    </cfRule>
  </conditionalFormatting>
  <conditionalFormatting sqref="AB2">
    <cfRule type="cellIs" dxfId="17" priority="29" operator="notBetween">
      <formula>-0.4</formula>
      <formula>0.4</formula>
    </cfRule>
  </conditionalFormatting>
  <conditionalFormatting sqref="AC2">
    <cfRule type="colorScale" priority="28">
      <colorScale>
        <cfvo type="min"/>
        <cfvo type="percentile" val="50"/>
        <cfvo type="max"/>
        <color theme="4" tint="-0.249977111117893"/>
        <color theme="5" tint="0.39997558519241921"/>
        <color rgb="FF63BE7B"/>
      </colorScale>
    </cfRule>
  </conditionalFormatting>
  <conditionalFormatting sqref="AC2">
    <cfRule type="cellIs" dxfId="16" priority="27" operator="notBetween">
      <formula>-0.4</formula>
      <formula>0.4</formula>
    </cfRule>
  </conditionalFormatting>
  <conditionalFormatting sqref="AD2">
    <cfRule type="colorScale" priority="26">
      <colorScale>
        <cfvo type="min"/>
        <cfvo type="percentile" val="50"/>
        <cfvo type="max"/>
        <color theme="4" tint="-0.249977111117893"/>
        <color theme="5" tint="0.39997558519241921"/>
        <color rgb="FF63BE7B"/>
      </colorScale>
    </cfRule>
  </conditionalFormatting>
  <conditionalFormatting sqref="AD2">
    <cfRule type="cellIs" dxfId="15" priority="25" operator="notBetween">
      <formula>-0.4</formula>
      <formula>0.4</formula>
    </cfRule>
  </conditionalFormatting>
  <conditionalFormatting sqref="AE2">
    <cfRule type="colorScale" priority="24">
      <colorScale>
        <cfvo type="min"/>
        <cfvo type="percentile" val="50"/>
        <cfvo type="max"/>
        <color theme="4" tint="-0.249977111117893"/>
        <color theme="5" tint="0.39997558519241921"/>
        <color rgb="FF63BE7B"/>
      </colorScale>
    </cfRule>
  </conditionalFormatting>
  <conditionalFormatting sqref="AE2">
    <cfRule type="cellIs" dxfId="14" priority="23" operator="notBetween">
      <formula>-0.4</formula>
      <formula>0.4</formula>
    </cfRule>
  </conditionalFormatting>
  <conditionalFormatting sqref="AF2">
    <cfRule type="colorScale" priority="22">
      <colorScale>
        <cfvo type="min"/>
        <cfvo type="percentile" val="50"/>
        <cfvo type="max"/>
        <color theme="4" tint="-0.249977111117893"/>
        <color theme="5" tint="0.39997558519241921"/>
        <color rgb="FF63BE7B"/>
      </colorScale>
    </cfRule>
  </conditionalFormatting>
  <conditionalFormatting sqref="AF2">
    <cfRule type="cellIs" dxfId="13" priority="21" operator="notBetween">
      <formula>-0.4</formula>
      <formula>0.4</formula>
    </cfRule>
  </conditionalFormatting>
  <conditionalFormatting sqref="AG2">
    <cfRule type="colorScale" priority="20">
      <colorScale>
        <cfvo type="min"/>
        <cfvo type="percentile" val="50"/>
        <cfvo type="max"/>
        <color theme="4" tint="-0.249977111117893"/>
        <color theme="5" tint="0.39997558519241921"/>
        <color rgb="FF63BE7B"/>
      </colorScale>
    </cfRule>
  </conditionalFormatting>
  <conditionalFormatting sqref="AG2">
    <cfRule type="cellIs" dxfId="12" priority="19" operator="notBetween">
      <formula>-0.4</formula>
      <formula>0.4</formula>
    </cfRule>
  </conditionalFormatting>
  <conditionalFormatting sqref="AH2">
    <cfRule type="colorScale" priority="18">
      <colorScale>
        <cfvo type="min"/>
        <cfvo type="percentile" val="50"/>
        <cfvo type="max"/>
        <color theme="4" tint="-0.249977111117893"/>
        <color theme="5" tint="0.39997558519241921"/>
        <color rgb="FF63BE7B"/>
      </colorScale>
    </cfRule>
  </conditionalFormatting>
  <conditionalFormatting sqref="AH2">
    <cfRule type="cellIs" dxfId="11" priority="17" operator="notBetween">
      <formula>-0.4</formula>
      <formula>0.4</formula>
    </cfRule>
  </conditionalFormatting>
  <conditionalFormatting sqref="AI2">
    <cfRule type="colorScale" priority="16">
      <colorScale>
        <cfvo type="min"/>
        <cfvo type="percentile" val="50"/>
        <cfvo type="max"/>
        <color theme="4" tint="-0.249977111117893"/>
        <color theme="5" tint="0.39997558519241921"/>
        <color rgb="FF63BE7B"/>
      </colorScale>
    </cfRule>
  </conditionalFormatting>
  <conditionalFormatting sqref="AI2">
    <cfRule type="cellIs" dxfId="10" priority="15" operator="notBetween">
      <formula>-0.4</formula>
      <formula>0.4</formula>
    </cfRule>
  </conditionalFormatting>
  <conditionalFormatting sqref="AJ2">
    <cfRule type="colorScale" priority="14">
      <colorScale>
        <cfvo type="min"/>
        <cfvo type="percentile" val="50"/>
        <cfvo type="max"/>
        <color theme="4" tint="-0.249977111117893"/>
        <color theme="5" tint="0.39997558519241921"/>
        <color rgb="FF63BE7B"/>
      </colorScale>
    </cfRule>
  </conditionalFormatting>
  <conditionalFormatting sqref="AJ2">
    <cfRule type="cellIs" dxfId="9" priority="13" operator="notBetween">
      <formula>-0.4</formula>
      <formula>0.4</formula>
    </cfRule>
  </conditionalFormatting>
  <conditionalFormatting sqref="AK2">
    <cfRule type="colorScale" priority="12">
      <colorScale>
        <cfvo type="min"/>
        <cfvo type="percentile" val="50"/>
        <cfvo type="max"/>
        <color theme="4" tint="-0.249977111117893"/>
        <color theme="5" tint="0.39997558519241921"/>
        <color rgb="FF63BE7B"/>
      </colorScale>
    </cfRule>
  </conditionalFormatting>
  <conditionalFormatting sqref="AK2">
    <cfRule type="cellIs" dxfId="8" priority="11" operator="notBetween">
      <formula>-0.4</formula>
      <formula>0.4</formula>
    </cfRule>
  </conditionalFormatting>
  <conditionalFormatting sqref="AL4:AL37">
    <cfRule type="cellIs" dxfId="7" priority="3" operator="notBetween">
      <formula>-0.4</formula>
      <formula>0.4</formula>
    </cfRule>
  </conditionalFormatting>
  <conditionalFormatting sqref="D4:AK37">
    <cfRule type="colorScale" priority="8">
      <colorScale>
        <cfvo type="min"/>
        <cfvo type="percentile" val="50"/>
        <cfvo type="max"/>
        <color theme="4" tint="-0.249977111117893"/>
        <color theme="5" tint="0.39997558519241921"/>
        <color rgb="FF63BE7B"/>
      </colorScale>
    </cfRule>
  </conditionalFormatting>
  <conditionalFormatting sqref="D4:AK37">
    <cfRule type="cellIs" dxfId="6" priority="7" operator="notBetween">
      <formula>-0.4</formula>
      <formula>0.4</formula>
    </cfRule>
  </conditionalFormatting>
  <conditionalFormatting sqref="AL2">
    <cfRule type="colorScale" priority="6">
      <colorScale>
        <cfvo type="min"/>
        <cfvo type="percentile" val="50"/>
        <cfvo type="max"/>
        <color theme="4" tint="-0.249977111117893"/>
        <color theme="5" tint="0.39997558519241921"/>
        <color rgb="FF63BE7B"/>
      </colorScale>
    </cfRule>
  </conditionalFormatting>
  <conditionalFormatting sqref="AL2">
    <cfRule type="cellIs" dxfId="5" priority="5" operator="notBetween">
      <formula>-0.4</formula>
      <formula>0.4</formula>
    </cfRule>
  </conditionalFormatting>
  <conditionalFormatting sqref="AL4:AL37">
    <cfRule type="colorScale" priority="4">
      <colorScale>
        <cfvo type="min"/>
        <cfvo type="percentile" val="50"/>
        <cfvo type="max"/>
        <color theme="4" tint="-0.249977111117893"/>
        <color theme="5" tint="0.39997558519241921"/>
        <color rgb="FF63BE7B"/>
      </colorScale>
    </cfRule>
  </conditionalFormatting>
  <conditionalFormatting sqref="AL38">
    <cfRule type="colorScale" priority="2">
      <colorScale>
        <cfvo type="min"/>
        <cfvo type="percentile" val="50"/>
        <cfvo type="max"/>
        <color theme="4" tint="-0.249977111117893"/>
        <color theme="5" tint="0.39997558519241921"/>
        <color rgb="FF63BE7B"/>
      </colorScale>
    </cfRule>
  </conditionalFormatting>
  <conditionalFormatting sqref="AL38">
    <cfRule type="cellIs" dxfId="4" priority="1" operator="notBetween">
      <formula>-0.4</formula>
      <formula>0.4</formula>
    </cfRule>
  </conditionalFormatting>
  <dataValidations count="1">
    <dataValidation type="list" allowBlank="1" showInputMessage="1" showErrorMessage="1" sqref="B4" xr:uid="{CFF2F419-B34B-47F5-91A9-8D93192A0358}">
      <formula1>$C5:$C200</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CorrelationMatrix">
                <anchor moveWithCells="1" sizeWithCells="1">
                  <from>
                    <xdr:col>0</xdr:col>
                    <xdr:colOff>142875</xdr:colOff>
                    <xdr:row>1</xdr:row>
                    <xdr:rowOff>38100</xdr:rowOff>
                  </from>
                  <to>
                    <xdr:col>1</xdr:col>
                    <xdr:colOff>409575</xdr:colOff>
                    <xdr:row>2</xdr:row>
                    <xdr:rowOff>76200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DA8A3-2A1B-40A8-A184-0EC29F52130F}">
  <sheetPr codeName="Sheet11"/>
  <dimension ref="A1:I166"/>
  <sheetViews>
    <sheetView workbookViewId="0">
      <selection activeCell="E87" sqref="E87"/>
    </sheetView>
  </sheetViews>
  <sheetFormatPr defaultRowHeight="15" x14ac:dyDescent="0.25"/>
  <cols>
    <col min="1" max="1" width="9.140625" style="1"/>
    <col min="2" max="2" width="20" customWidth="1"/>
    <col min="3" max="3" width="15.7109375" style="1" bestFit="1" customWidth="1"/>
    <col min="4" max="4" width="21.42578125" bestFit="1" customWidth="1"/>
    <col min="5" max="5" width="20.85546875" bestFit="1" customWidth="1"/>
    <col min="6" max="6" width="17" bestFit="1" customWidth="1"/>
    <col min="9" max="9" width="12" bestFit="1" customWidth="1"/>
  </cols>
  <sheetData>
    <row r="1" spans="1:9" x14ac:dyDescent="0.25">
      <c r="A1" s="13" t="s">
        <v>317</v>
      </c>
      <c r="C1" s="2"/>
      <c r="D1" s="14"/>
      <c r="E1" s="14"/>
      <c r="F1" s="14"/>
    </row>
    <row r="2" spans="1:9" x14ac:dyDescent="0.25">
      <c r="A2" s="7"/>
      <c r="B2" s="7"/>
      <c r="C2" s="2"/>
      <c r="D2" s="14"/>
      <c r="E2" s="14"/>
      <c r="F2" s="14"/>
    </row>
    <row r="3" spans="1:9" x14ac:dyDescent="0.25">
      <c r="A3" s="7"/>
      <c r="B3" s="7"/>
      <c r="C3" s="2"/>
      <c r="D3" s="14"/>
      <c r="E3" s="14"/>
      <c r="F3" s="14"/>
    </row>
    <row r="4" spans="1:9" x14ac:dyDescent="0.25">
      <c r="A4" s="8"/>
      <c r="B4" s="8"/>
      <c r="C4" s="42"/>
      <c r="D4" s="15"/>
      <c r="E4" s="15"/>
      <c r="F4" s="14"/>
    </row>
    <row r="5" spans="1:9" ht="60" x14ac:dyDescent="0.25">
      <c r="A5" s="8"/>
      <c r="B5" s="8"/>
      <c r="C5" s="38" t="s">
        <v>74</v>
      </c>
      <c r="D5" s="35" t="s">
        <v>386</v>
      </c>
      <c r="E5" s="40" t="s">
        <v>352</v>
      </c>
      <c r="F5" s="40" t="s">
        <v>389</v>
      </c>
    </row>
    <row r="6" spans="1:9" x14ac:dyDescent="0.25">
      <c r="A6" s="5" t="s">
        <v>314</v>
      </c>
      <c r="B6" s="5" t="s">
        <v>315</v>
      </c>
      <c r="C6" s="46" t="s">
        <v>87</v>
      </c>
      <c r="D6" s="47" t="s">
        <v>89</v>
      </c>
      <c r="E6" s="47" t="s">
        <v>100</v>
      </c>
      <c r="F6" s="47" t="s">
        <v>103</v>
      </c>
      <c r="I6" s="88" t="s">
        <v>416</v>
      </c>
    </row>
    <row r="7" spans="1:9" ht="22.5" x14ac:dyDescent="0.25">
      <c r="A7" s="44">
        <v>300039337</v>
      </c>
      <c r="B7" s="5" t="s">
        <v>7</v>
      </c>
      <c r="C7" s="59">
        <v>2130.3368020156445</v>
      </c>
      <c r="D7" s="43">
        <v>2074.1666666666665</v>
      </c>
      <c r="E7" s="53">
        <v>0.32613476983422091</v>
      </c>
      <c r="F7" s="53">
        <v>9.6322915184151332E-3</v>
      </c>
      <c r="I7" s="16">
        <f>IF(VLOOKUP(A7,'3.Tipai'!A:J,8,FALSE)=1,1,IF(VLOOKUP(A7,'3.Tipai'!A:J,9,FALSE)=1,2,3))</f>
        <v>2</v>
      </c>
    </row>
    <row r="8" spans="1:9" ht="33.75" x14ac:dyDescent="0.25">
      <c r="A8" s="44">
        <v>190961010</v>
      </c>
      <c r="B8" s="5" t="s">
        <v>8</v>
      </c>
      <c r="C8" s="59">
        <v>2965.2482602836453</v>
      </c>
      <c r="D8" s="41">
        <v>308.58333333333331</v>
      </c>
      <c r="E8" s="54">
        <v>8.2715825223633591E-2</v>
      </c>
      <c r="F8" s="54">
        <v>0</v>
      </c>
      <c r="I8" s="16">
        <f>IF(VLOOKUP(A8,'3.Tipai'!A:J,8,FALSE)=1,1,IF(VLOOKUP(A8,'3.Tipai'!A:J,9,FALSE)=1,2,3))</f>
        <v>2</v>
      </c>
    </row>
    <row r="9" spans="1:9" ht="22.5" x14ac:dyDescent="0.25">
      <c r="A9" s="44">
        <v>302643724</v>
      </c>
      <c r="B9" s="5" t="s">
        <v>9</v>
      </c>
      <c r="C9" s="59">
        <v>2422.4149758182571</v>
      </c>
      <c r="D9" s="41">
        <v>942.25000000000011</v>
      </c>
      <c r="E9" s="54">
        <v>0.21274169949158658</v>
      </c>
      <c r="F9" s="54">
        <v>5.3135015416678949E-2</v>
      </c>
      <c r="I9" s="16">
        <f>IF(VLOOKUP(A9,'3.Tipai'!A:J,8,FALSE)=1,1,IF(VLOOKUP(A9,'3.Tipai'!A:J,9,FALSE)=1,2,3))</f>
        <v>2</v>
      </c>
    </row>
    <row r="10" spans="1:9" ht="22.5" x14ac:dyDescent="0.25">
      <c r="A10" s="44">
        <v>190976966</v>
      </c>
      <c r="B10" s="5" t="s">
        <v>10</v>
      </c>
      <c r="C10" s="59">
        <v>2147.1585511712401</v>
      </c>
      <c r="D10" s="41">
        <v>1069.1666666666667</v>
      </c>
      <c r="E10" s="54">
        <v>6.0393138846853059E-2</v>
      </c>
      <c r="F10" s="54">
        <v>3.6320258161311647E-4</v>
      </c>
      <c r="I10" s="16">
        <f>IF(VLOOKUP(A10,'3.Tipai'!A:J,8,FALSE)=1,1,IF(VLOOKUP(A10,'3.Tipai'!A:J,9,FALSE)=1,2,3))</f>
        <v>2</v>
      </c>
    </row>
    <row r="11" spans="1:9" ht="22.5" x14ac:dyDescent="0.25">
      <c r="A11" s="44">
        <v>111964563</v>
      </c>
      <c r="B11" s="5" t="s">
        <v>11</v>
      </c>
      <c r="C11" s="59">
        <v>2021.762515931925</v>
      </c>
      <c r="D11" s="41">
        <v>574.66666666666663</v>
      </c>
      <c r="E11" s="54">
        <v>0.17499150654903786</v>
      </c>
      <c r="F11" s="54">
        <v>0</v>
      </c>
      <c r="I11" s="16">
        <f>IF(VLOOKUP(A11,'3.Tipai'!A:J,8,FALSE)=1,1,IF(VLOOKUP(A11,'3.Tipai'!A:J,9,FALSE)=1,2,3))</f>
        <v>2</v>
      </c>
    </row>
    <row r="12" spans="1:9" ht="22.5" x14ac:dyDescent="0.25">
      <c r="A12" s="44">
        <v>190804219</v>
      </c>
      <c r="B12" s="5" t="s">
        <v>12</v>
      </c>
      <c r="C12" s="59">
        <v>5038.8638116410402</v>
      </c>
      <c r="D12" s="41">
        <v>378</v>
      </c>
      <c r="E12" s="54">
        <v>0.22254204805313937</v>
      </c>
      <c r="F12" s="54">
        <v>0</v>
      </c>
      <c r="I12" s="16">
        <f>IF(VLOOKUP(A12,'3.Tipai'!A:J,8,FALSE)=1,1,IF(VLOOKUP(A12,'3.Tipai'!A:J,9,FALSE)=1,2,3))</f>
        <v>1</v>
      </c>
    </row>
    <row r="13" spans="1:9" ht="22.5" x14ac:dyDescent="0.25">
      <c r="A13" s="44">
        <v>191425670</v>
      </c>
      <c r="B13" s="5" t="s">
        <v>13</v>
      </c>
      <c r="C13" s="59">
        <v>2983.9851834297597</v>
      </c>
      <c r="D13" s="41">
        <v>462.58333333333331</v>
      </c>
      <c r="E13" s="54">
        <v>0.2596477918864189</v>
      </c>
      <c r="F13" s="54">
        <v>2.2345462845016321E-2</v>
      </c>
      <c r="I13" s="16">
        <f>IF(VLOOKUP(A13,'3.Tipai'!A:J,8,FALSE)=1,1,IF(VLOOKUP(A13,'3.Tipai'!A:J,9,FALSE)=1,2,3))</f>
        <v>2</v>
      </c>
    </row>
    <row r="14" spans="1:9" ht="22.5" x14ac:dyDescent="0.25">
      <c r="A14" s="44">
        <v>190804361</v>
      </c>
      <c r="B14" s="5" t="s">
        <v>14</v>
      </c>
      <c r="C14" s="59">
        <v>1532.7777027220382</v>
      </c>
      <c r="D14" s="41">
        <v>691.99999999999989</v>
      </c>
      <c r="E14" s="54">
        <v>0.43163517923262118</v>
      </c>
      <c r="F14" s="54">
        <v>0</v>
      </c>
      <c r="I14" s="16">
        <f>IF(VLOOKUP(A14,'3.Tipai'!A:J,8,FALSE)=1,1,IF(VLOOKUP(A14,'3.Tipai'!A:J,9,FALSE)=1,2,3))</f>
        <v>3</v>
      </c>
    </row>
    <row r="15" spans="1:9" ht="22.5" x14ac:dyDescent="0.25">
      <c r="A15" s="44">
        <v>111961453</v>
      </c>
      <c r="B15" s="5" t="s">
        <v>15</v>
      </c>
      <c r="C15" s="59">
        <v>1982.7073385053891</v>
      </c>
      <c r="D15" s="41">
        <v>3757.166666666667</v>
      </c>
      <c r="E15" s="54">
        <v>6.63778585515577E-2</v>
      </c>
      <c r="F15" s="54">
        <v>2.3223911787475428E-3</v>
      </c>
      <c r="I15" s="16">
        <f>IF(VLOOKUP(A15,'3.Tipai'!A:J,8,FALSE)=1,1,IF(VLOOKUP(A15,'3.Tipai'!A:J,9,FALSE)=1,2,3))</f>
        <v>2</v>
      </c>
    </row>
    <row r="16" spans="1:9" ht="22.5" x14ac:dyDescent="0.25">
      <c r="A16" s="44">
        <v>111964378</v>
      </c>
      <c r="B16" s="5" t="s">
        <v>16</v>
      </c>
      <c r="C16" s="59">
        <v>2484.0791815796842</v>
      </c>
      <c r="D16" s="41">
        <v>646.08333333333337</v>
      </c>
      <c r="E16" s="54">
        <v>7.5638418685740449E-2</v>
      </c>
      <c r="F16" s="54">
        <v>0</v>
      </c>
      <c r="I16" s="16">
        <f>IF(VLOOKUP(A16,'3.Tipai'!A:J,8,FALSE)=1,1,IF(VLOOKUP(A16,'3.Tipai'!A:J,9,FALSE)=1,2,3))</f>
        <v>2</v>
      </c>
    </row>
    <row r="17" spans="1:9" ht="22.5" x14ac:dyDescent="0.25">
      <c r="A17" s="44">
        <v>190804742</v>
      </c>
      <c r="B17" s="5" t="s">
        <v>17</v>
      </c>
      <c r="C17" s="59">
        <v>3169.0350085450937</v>
      </c>
      <c r="D17" s="41">
        <v>926.91666666666674</v>
      </c>
      <c r="E17" s="54">
        <v>0.16817135650410325</v>
      </c>
      <c r="F17" s="54">
        <v>4.136778953015513E-2</v>
      </c>
      <c r="I17" s="16">
        <f>IF(VLOOKUP(A17,'3.Tipai'!A:J,8,FALSE)=1,1,IF(VLOOKUP(A17,'3.Tipai'!A:J,9,FALSE)=1,2,3))</f>
        <v>2</v>
      </c>
    </row>
    <row r="18" spans="1:9" ht="22.5" x14ac:dyDescent="0.25">
      <c r="A18" s="44">
        <v>190972373</v>
      </c>
      <c r="B18" s="5" t="s">
        <v>18</v>
      </c>
      <c r="C18" s="59">
        <v>2031.3663252417221</v>
      </c>
      <c r="D18" s="41">
        <v>2087.4166666666665</v>
      </c>
      <c r="E18" s="54">
        <v>0.20403878908024023</v>
      </c>
      <c r="F18" s="54">
        <v>6.7443027704421163E-2</v>
      </c>
      <c r="I18" s="16">
        <f>IF(VLOOKUP(A18,'3.Tipai'!A:J,8,FALSE)=1,1,IF(VLOOKUP(A18,'3.Tipai'!A:J,9,FALSE)=1,2,3))</f>
        <v>2</v>
      </c>
    </row>
    <row r="19" spans="1:9" ht="22.5" x14ac:dyDescent="0.25">
      <c r="A19" s="44">
        <v>190973322</v>
      </c>
      <c r="B19" s="5" t="s">
        <v>19</v>
      </c>
      <c r="C19" s="59">
        <v>2779.8821587733228</v>
      </c>
      <c r="D19" s="41">
        <v>564.33333333333337</v>
      </c>
      <c r="E19" s="54">
        <v>7.9614063867386953E-2</v>
      </c>
      <c r="F19" s="54">
        <v>7.1874020076268808E-2</v>
      </c>
      <c r="I19" s="16">
        <f>IF(VLOOKUP(A19,'3.Tipai'!A:J,8,FALSE)=1,1,IF(VLOOKUP(A19,'3.Tipai'!A:J,9,FALSE)=1,2,3))</f>
        <v>2</v>
      </c>
    </row>
    <row r="20" spans="1:9" ht="22.5" x14ac:dyDescent="0.25">
      <c r="A20" s="44">
        <v>290972940</v>
      </c>
      <c r="B20" s="5" t="s">
        <v>20</v>
      </c>
      <c r="C20" s="59">
        <v>2508.6633440524752</v>
      </c>
      <c r="D20" s="41">
        <v>567.41666666666674</v>
      </c>
      <c r="E20" s="54">
        <v>0.17131799364561234</v>
      </c>
      <c r="F20" s="54">
        <v>6.01323561915741E-4</v>
      </c>
      <c r="I20" s="16">
        <f>IF(VLOOKUP(A20,'3.Tipai'!A:J,8,FALSE)=1,1,IF(VLOOKUP(A20,'3.Tipai'!A:J,9,FALSE)=1,2,3))</f>
        <v>1</v>
      </c>
    </row>
    <row r="21" spans="1:9" ht="22.5" x14ac:dyDescent="0.25">
      <c r="A21" s="44">
        <v>304311642</v>
      </c>
      <c r="B21" s="5" t="s">
        <v>21</v>
      </c>
      <c r="C21" s="59">
        <v>2193.8280120975678</v>
      </c>
      <c r="D21" s="41">
        <v>1361.9166666666667</v>
      </c>
      <c r="E21" s="54">
        <v>8.0367889402802511E-2</v>
      </c>
      <c r="F21" s="54">
        <v>1.5523667937862237E-4</v>
      </c>
      <c r="I21" s="16">
        <f>IF(VLOOKUP(A21,'3.Tipai'!A:J,8,FALSE)=1,1,IF(VLOOKUP(A21,'3.Tipai'!A:J,9,FALSE)=1,2,3))</f>
        <v>2</v>
      </c>
    </row>
    <row r="22" spans="1:9" ht="22.5" x14ac:dyDescent="0.25">
      <c r="A22" s="44">
        <v>190808616</v>
      </c>
      <c r="B22" s="5" t="s">
        <v>22</v>
      </c>
      <c r="C22" s="59">
        <v>1898.7319365045696</v>
      </c>
      <c r="D22" s="41">
        <v>504.08333333333331</v>
      </c>
      <c r="E22" s="54">
        <v>0.31522618756106158</v>
      </c>
      <c r="F22" s="54">
        <v>2.875215641173088E-4</v>
      </c>
      <c r="I22" s="16">
        <f>IF(VLOOKUP(A22,'3.Tipai'!A:J,8,FALSE)=1,1,IF(VLOOKUP(A22,'3.Tipai'!A:J,9,FALSE)=1,2,3))</f>
        <v>2</v>
      </c>
    </row>
    <row r="23" spans="1:9" ht="22.5" x14ac:dyDescent="0.25">
      <c r="A23" s="44">
        <v>111966767</v>
      </c>
      <c r="B23" s="5" t="s">
        <v>23</v>
      </c>
      <c r="C23" s="59">
        <v>2866.3760619873378</v>
      </c>
      <c r="D23" s="41">
        <v>779.08333333333326</v>
      </c>
      <c r="E23" s="54">
        <v>0.3169162295062542</v>
      </c>
      <c r="F23" s="54">
        <v>5.5337020282750699E-2</v>
      </c>
      <c r="I23" s="16">
        <f>IF(VLOOKUP(A23,'3.Tipai'!A:J,8,FALSE)=1,1,IF(VLOOKUP(A23,'3.Tipai'!A:J,9,FALSE)=1,2,3))</f>
        <v>2</v>
      </c>
    </row>
    <row r="24" spans="1:9" ht="22.5" x14ac:dyDescent="0.25">
      <c r="A24" s="44">
        <v>111964759</v>
      </c>
      <c r="B24" s="5" t="s">
        <v>24</v>
      </c>
      <c r="C24" s="59">
        <v>3107.8047255216015</v>
      </c>
      <c r="D24" s="41">
        <v>503.91666666666663</v>
      </c>
      <c r="E24" s="54">
        <v>0.13870457206416109</v>
      </c>
      <c r="F24" s="54">
        <v>2.8538812785388126E-4</v>
      </c>
      <c r="I24" s="16">
        <f>IF(VLOOKUP(A24,'3.Tipai'!A:J,8,FALSE)=1,1,IF(VLOOKUP(A24,'3.Tipai'!A:J,9,FALSE)=1,2,3))</f>
        <v>1</v>
      </c>
    </row>
    <row r="25" spans="1:9" ht="22.5" x14ac:dyDescent="0.25">
      <c r="A25" s="44">
        <v>111964225</v>
      </c>
      <c r="B25" s="5" t="s">
        <v>25</v>
      </c>
      <c r="C25" s="59">
        <v>2514.1289138449288</v>
      </c>
      <c r="D25" s="41">
        <v>962.66666666666663</v>
      </c>
      <c r="E25" s="54">
        <v>3.1583103039873666E-3</v>
      </c>
      <c r="F25" s="54">
        <v>0</v>
      </c>
      <c r="I25" s="16">
        <f>IF(VLOOKUP(A25,'3.Tipai'!A:J,8,FALSE)=1,1,IF(VLOOKUP(A25,'3.Tipai'!A:J,9,FALSE)=1,2,3))</f>
        <v>1</v>
      </c>
    </row>
    <row r="26" spans="1:9" ht="33.75" x14ac:dyDescent="0.25">
      <c r="A26" s="44">
        <v>140199874</v>
      </c>
      <c r="B26" s="5" t="s">
        <v>26</v>
      </c>
      <c r="C26" s="59">
        <v>1279.663972542698</v>
      </c>
      <c r="D26" s="41">
        <v>2116.666666666667</v>
      </c>
      <c r="E26" s="54">
        <v>0.80433973653738422</v>
      </c>
      <c r="F26" s="54">
        <v>3.7579313368026175E-2</v>
      </c>
      <c r="I26" s="16">
        <f>IF(VLOOKUP(A26,'3.Tipai'!A:J,8,FALSE)=1,1,IF(VLOOKUP(A26,'3.Tipai'!A:J,9,FALSE)=1,2,3))</f>
        <v>3</v>
      </c>
    </row>
    <row r="27" spans="1:9" ht="22.5" x14ac:dyDescent="0.25">
      <c r="A27" s="44">
        <v>190973856</v>
      </c>
      <c r="B27" s="5" t="s">
        <v>27</v>
      </c>
      <c r="C27" s="59">
        <v>3700.5710850471578</v>
      </c>
      <c r="D27" s="41">
        <v>231.16666666666666</v>
      </c>
      <c r="E27" s="54">
        <v>8.6206896551724137E-3</v>
      </c>
      <c r="F27" s="54">
        <v>0</v>
      </c>
      <c r="I27" s="16">
        <f>IF(VLOOKUP(A27,'3.Tipai'!A:J,8,FALSE)=1,1,IF(VLOOKUP(A27,'3.Tipai'!A:J,9,FALSE)=1,2,3))</f>
        <v>1</v>
      </c>
    </row>
    <row r="28" spans="1:9" ht="22.5" x14ac:dyDescent="0.25">
      <c r="A28" s="44">
        <v>190974424</v>
      </c>
      <c r="B28" s="5" t="s">
        <v>28</v>
      </c>
      <c r="C28" s="59">
        <v>2938.3937333289314</v>
      </c>
      <c r="D28" s="41">
        <v>573</v>
      </c>
      <c r="E28" s="54">
        <v>8.3797729799335779E-2</v>
      </c>
      <c r="F28" s="54">
        <v>2.8658935285246788E-2</v>
      </c>
      <c r="I28" s="16">
        <f>IF(VLOOKUP(A28,'3.Tipai'!A:J,8,FALSE)=1,1,IF(VLOOKUP(A28,'3.Tipai'!A:J,9,FALSE)=1,2,3))</f>
        <v>1</v>
      </c>
    </row>
    <row r="29" spans="1:9" x14ac:dyDescent="0.25">
      <c r="A29" s="44">
        <v>190974577</v>
      </c>
      <c r="B29" s="5" t="s">
        <v>29</v>
      </c>
      <c r="C29" s="59">
        <v>3554.2946937985457</v>
      </c>
      <c r="D29" s="41">
        <v>585.16666666666663</v>
      </c>
      <c r="E29" s="54">
        <v>7.1974067903277261E-2</v>
      </c>
      <c r="F29" s="54">
        <v>6.7855981384022765E-4</v>
      </c>
      <c r="I29" s="16">
        <f>IF(VLOOKUP(A29,'3.Tipai'!A:J,8,FALSE)=1,1,IF(VLOOKUP(A29,'3.Tipai'!A:J,9,FALSE)=1,2,3))</f>
        <v>1</v>
      </c>
    </row>
    <row r="30" spans="1:9" ht="33.75" x14ac:dyDescent="0.25">
      <c r="A30" s="44">
        <v>193180433</v>
      </c>
      <c r="B30" s="5" t="s">
        <v>30</v>
      </c>
      <c r="C30" s="59">
        <v>2991.7691963791744</v>
      </c>
      <c r="D30" s="41">
        <v>412.5</v>
      </c>
      <c r="E30" s="54">
        <v>0.20885592248015891</v>
      </c>
      <c r="F30" s="54">
        <v>0</v>
      </c>
      <c r="I30" s="16">
        <f>IF(VLOOKUP(A30,'3.Tipai'!A:J,8,FALSE)=1,1,IF(VLOOKUP(A30,'3.Tipai'!A:J,9,FALSE)=1,2,3))</f>
        <v>1</v>
      </c>
    </row>
    <row r="31" spans="1:9" ht="33.75" x14ac:dyDescent="0.25">
      <c r="A31" s="44">
        <v>190804938</v>
      </c>
      <c r="B31" s="5" t="s">
        <v>31</v>
      </c>
      <c r="C31" s="59">
        <v>3111.402372545394</v>
      </c>
      <c r="D31" s="41">
        <v>323.08333333333331</v>
      </c>
      <c r="E31" s="54">
        <v>6.9044014393428735E-2</v>
      </c>
      <c r="F31" s="54">
        <v>6.9198075948859739E-2</v>
      </c>
      <c r="I31" s="16">
        <f>IF(VLOOKUP(A31,'3.Tipai'!A:J,8,FALSE)=1,1,IF(VLOOKUP(A31,'3.Tipai'!A:J,9,FALSE)=1,2,3))</f>
        <v>1</v>
      </c>
    </row>
    <row r="32" spans="1:9" ht="22.5" x14ac:dyDescent="0.25">
      <c r="A32" s="44">
        <v>190805125</v>
      </c>
      <c r="B32" s="5" t="s">
        <v>32</v>
      </c>
      <c r="C32" s="59">
        <v>2881.2566508771552</v>
      </c>
      <c r="D32" s="41">
        <v>537.33333333333326</v>
      </c>
      <c r="E32" s="54">
        <v>0.20004427396443097</v>
      </c>
      <c r="F32" s="54">
        <v>6.9101080049017299E-2</v>
      </c>
      <c r="I32" s="16">
        <f>IF(VLOOKUP(A32,'3.Tipai'!A:J,8,FALSE)=1,1,IF(VLOOKUP(A32,'3.Tipai'!A:J,9,FALSE)=1,2,3))</f>
        <v>1</v>
      </c>
    </row>
    <row r="33" spans="1:9" ht="22.5" x14ac:dyDescent="0.25">
      <c r="A33" s="44">
        <v>190807667</v>
      </c>
      <c r="B33" s="5" t="s">
        <v>33</v>
      </c>
      <c r="C33" s="59">
        <v>2808.8323100607195</v>
      </c>
      <c r="D33" s="41">
        <v>399.08333333333331</v>
      </c>
      <c r="E33" s="54">
        <v>0.12535134499372941</v>
      </c>
      <c r="F33" s="54">
        <v>0</v>
      </c>
      <c r="I33" s="16">
        <f>IF(VLOOKUP(A33,'3.Tipai'!A:J,8,FALSE)=1,1,IF(VLOOKUP(A33,'3.Tipai'!A:J,9,FALSE)=1,2,3))</f>
        <v>2</v>
      </c>
    </row>
    <row r="34" spans="1:9" ht="22.5" x14ac:dyDescent="0.25">
      <c r="A34" s="44">
        <v>111964944</v>
      </c>
      <c r="B34" s="5" t="s">
        <v>34</v>
      </c>
      <c r="C34" s="59">
        <v>2507.1332651338917</v>
      </c>
      <c r="D34" s="41">
        <v>1639.6666666666665</v>
      </c>
      <c r="E34" s="54">
        <v>0.19868280359482646</v>
      </c>
      <c r="F34" s="54">
        <v>2.4121642431429394E-2</v>
      </c>
      <c r="I34" s="16">
        <f>IF(VLOOKUP(A34,'3.Tipai'!A:J,8,FALSE)=1,1,IF(VLOOKUP(A34,'3.Tipai'!A:J,9,FALSE)=1,2,3))</f>
        <v>2</v>
      </c>
    </row>
    <row r="35" spans="1:9" ht="22.5" x14ac:dyDescent="0.25">
      <c r="A35" s="44">
        <v>290977720</v>
      </c>
      <c r="B35" s="5" t="s">
        <v>35</v>
      </c>
      <c r="C35" s="59">
        <v>2526.1179846011428</v>
      </c>
      <c r="D35" s="41">
        <v>902.16666666666663</v>
      </c>
      <c r="E35" s="54">
        <v>0.1745045663185352</v>
      </c>
      <c r="F35" s="54">
        <v>2.8720026584649047E-2</v>
      </c>
      <c r="I35" s="16">
        <f>IF(VLOOKUP(A35,'3.Tipai'!A:J,8,FALSE)=1,1,IF(VLOOKUP(A35,'3.Tipai'!A:J,9,FALSE)=1,2,3))</f>
        <v>1</v>
      </c>
    </row>
    <row r="36" spans="1:9" ht="33.75" x14ac:dyDescent="0.25">
      <c r="A36" s="44">
        <v>191176774</v>
      </c>
      <c r="B36" s="5" t="s">
        <v>36</v>
      </c>
      <c r="C36" s="59">
        <v>3290.8768546237075</v>
      </c>
      <c r="D36" s="41">
        <v>425.16666666666669</v>
      </c>
      <c r="E36" s="54">
        <v>0.25216281094897064</v>
      </c>
      <c r="F36" s="54">
        <v>0</v>
      </c>
      <c r="I36" s="16">
        <f>IF(VLOOKUP(A36,'3.Tipai'!A:J,8,FALSE)=1,1,IF(VLOOKUP(A36,'3.Tipai'!A:J,9,FALSE)=1,2,3))</f>
        <v>2</v>
      </c>
    </row>
    <row r="37" spans="1:9" ht="22.5" x14ac:dyDescent="0.25">
      <c r="A37" s="44">
        <v>111963995</v>
      </c>
      <c r="B37" s="5" t="s">
        <v>37</v>
      </c>
      <c r="C37" s="59">
        <v>2381.8005866980106</v>
      </c>
      <c r="D37" s="41">
        <v>1271.25</v>
      </c>
      <c r="E37" s="54">
        <v>0.26639519874660861</v>
      </c>
      <c r="F37" s="54">
        <v>0</v>
      </c>
      <c r="I37" s="16">
        <f>IF(VLOOKUP(A37,'3.Tipai'!A:J,8,FALSE)=1,1,IF(VLOOKUP(A37,'3.Tipai'!A:J,9,FALSE)=1,2,3))</f>
        <v>1</v>
      </c>
    </row>
    <row r="38" spans="1:9" ht="22.5" x14ac:dyDescent="0.25">
      <c r="A38" s="44">
        <v>147178142</v>
      </c>
      <c r="B38" s="5" t="s">
        <v>38</v>
      </c>
      <c r="C38" s="59">
        <v>1142.8655292359254</v>
      </c>
      <c r="D38" s="41">
        <v>1121.9166666666667</v>
      </c>
      <c r="E38" s="54">
        <v>0.99583191561755702</v>
      </c>
      <c r="F38" s="54">
        <v>0</v>
      </c>
      <c r="I38" s="16">
        <f>IF(VLOOKUP(A38,'3.Tipai'!A:J,8,FALSE)=1,1,IF(VLOOKUP(A38,'3.Tipai'!A:J,9,FALSE)=1,2,3))</f>
        <v>3</v>
      </c>
    </row>
    <row r="39" spans="1:9" ht="33.75" x14ac:dyDescent="0.25">
      <c r="A39" s="44">
        <v>304384359</v>
      </c>
      <c r="B39" s="5" t="s">
        <v>39</v>
      </c>
      <c r="C39" s="59">
        <v>4017.9787707196901</v>
      </c>
      <c r="D39" s="41">
        <v>379.24999999999994</v>
      </c>
      <c r="E39" s="54">
        <v>1.3918067226890759E-2</v>
      </c>
      <c r="F39" s="54">
        <v>0.13665095946322744</v>
      </c>
      <c r="I39" s="16">
        <f>IF(VLOOKUP(A39,'3.Tipai'!A:J,8,FALSE)=1,1,IF(VLOOKUP(A39,'3.Tipai'!A:J,9,FALSE)=1,2,3))</f>
        <v>1</v>
      </c>
    </row>
    <row r="40" spans="1:9" ht="22.5" x14ac:dyDescent="0.25">
      <c r="A40" s="44">
        <v>190805844</v>
      </c>
      <c r="B40" s="5" t="s">
        <v>40</v>
      </c>
      <c r="C40" s="59">
        <v>2847.8374138800627</v>
      </c>
      <c r="D40" s="41">
        <v>781.33333333333326</v>
      </c>
      <c r="E40" s="54">
        <v>0.36871928476191634</v>
      </c>
      <c r="F40" s="54">
        <v>0</v>
      </c>
      <c r="I40" s="16">
        <f>IF(VLOOKUP(A40,'3.Tipai'!A:J,8,FALSE)=1,1,IF(VLOOKUP(A40,'3.Tipai'!A:J,9,FALSE)=1,2,3))</f>
        <v>2</v>
      </c>
    </row>
    <row r="41" spans="1:9" ht="22.5" x14ac:dyDescent="0.25">
      <c r="A41" s="44">
        <v>190977872</v>
      </c>
      <c r="B41" s="5" t="s">
        <v>41</v>
      </c>
      <c r="C41" s="59">
        <v>3749.4877376108388</v>
      </c>
      <c r="D41" s="41">
        <v>543.83333333333326</v>
      </c>
      <c r="E41" s="54">
        <v>0.14670636699326706</v>
      </c>
      <c r="F41" s="54">
        <v>0.19479266658396102</v>
      </c>
      <c r="I41" s="16">
        <f>IF(VLOOKUP(A41,'3.Tipai'!A:J,8,FALSE)=1,1,IF(VLOOKUP(A41,'3.Tipai'!A:J,9,FALSE)=1,2,3))</f>
        <v>2</v>
      </c>
    </row>
    <row r="42" spans="1:9" ht="33.75" x14ac:dyDescent="0.25">
      <c r="A42" s="44">
        <v>190805997</v>
      </c>
      <c r="B42" s="5" t="s">
        <v>42</v>
      </c>
      <c r="C42" s="59">
        <v>2772.112996054967</v>
      </c>
      <c r="D42" s="41">
        <v>425.08333333333337</v>
      </c>
      <c r="E42" s="54">
        <v>0.28479830090555458</v>
      </c>
      <c r="F42" s="54">
        <v>0</v>
      </c>
      <c r="I42" s="16">
        <f>IF(VLOOKUP(A42,'3.Tipai'!A:J,8,FALSE)=1,1,IF(VLOOKUP(A42,'3.Tipai'!A:J,9,FALSE)=1,2,3))</f>
        <v>1</v>
      </c>
    </row>
    <row r="43" spans="1:9" ht="33.75" x14ac:dyDescent="0.25">
      <c r="A43" s="44">
        <v>190804895</v>
      </c>
      <c r="B43" s="5" t="s">
        <v>43</v>
      </c>
      <c r="C43" s="59">
        <v>1875.1682726334884</v>
      </c>
      <c r="D43" s="41">
        <v>481.08333333333337</v>
      </c>
      <c r="E43" s="54">
        <v>0.33938447782934639</v>
      </c>
      <c r="F43" s="54">
        <v>3.058727569331158E-3</v>
      </c>
      <c r="I43" s="16">
        <f>IF(VLOOKUP(A43,'3.Tipai'!A:J,8,FALSE)=1,1,IF(VLOOKUP(A43,'3.Tipai'!A:J,9,FALSE)=1,2,3))</f>
        <v>2</v>
      </c>
    </row>
    <row r="44" spans="1:9" ht="22.5" x14ac:dyDescent="0.25">
      <c r="A44" s="44">
        <v>190804176</v>
      </c>
      <c r="B44" s="5" t="s">
        <v>44</v>
      </c>
      <c r="C44" s="59">
        <v>2792.9570163426329</v>
      </c>
      <c r="D44" s="41">
        <v>239.08333333333334</v>
      </c>
      <c r="E44" s="54">
        <v>0.31563688450756422</v>
      </c>
      <c r="F44" s="54">
        <v>0</v>
      </c>
      <c r="I44" s="16">
        <f>IF(VLOOKUP(A44,'3.Tipai'!A:J,8,FALSE)=1,1,IF(VLOOKUP(A44,'3.Tipai'!A:J,9,FALSE)=1,2,3))</f>
        <v>3</v>
      </c>
    </row>
    <row r="45" spans="1:9" ht="22.5" x14ac:dyDescent="0.25">
      <c r="A45" s="44">
        <v>144132264</v>
      </c>
      <c r="B45" s="5" t="s">
        <v>45</v>
      </c>
      <c r="C45" s="59">
        <v>1397.2475016909339</v>
      </c>
      <c r="D45" s="41">
        <v>1791.3333333333333</v>
      </c>
      <c r="E45" s="54">
        <v>0.98103332565863477</v>
      </c>
      <c r="F45" s="54">
        <v>0</v>
      </c>
      <c r="I45" s="16">
        <f>IF(VLOOKUP(A45,'3.Tipai'!A:J,8,FALSE)=1,1,IF(VLOOKUP(A45,'3.Tipai'!A:J,9,FALSE)=1,2,3))</f>
        <v>3</v>
      </c>
    </row>
    <row r="46" spans="1:9" ht="22.5" x14ac:dyDescent="0.25">
      <c r="A46" s="44">
        <v>300039668</v>
      </c>
      <c r="B46" s="5" t="s">
        <v>46</v>
      </c>
      <c r="C46" s="59">
        <v>2568.2017681358175</v>
      </c>
      <c r="D46" s="41">
        <v>2064.5</v>
      </c>
      <c r="E46" s="54">
        <v>5.5797081989338602E-2</v>
      </c>
      <c r="F46" s="54">
        <v>9.1174477080663882E-2</v>
      </c>
      <c r="I46" s="16">
        <f>IF(VLOOKUP(A46,'3.Tipai'!A:J,8,FALSE)=1,1,IF(VLOOKUP(A46,'3.Tipai'!A:J,9,FALSE)=1,2,3))</f>
        <v>2</v>
      </c>
    </row>
    <row r="47" spans="1:9" ht="22.5" x14ac:dyDescent="0.25">
      <c r="A47" s="44">
        <v>190087881</v>
      </c>
      <c r="B47" s="5" t="s">
        <v>47</v>
      </c>
      <c r="C47" s="59">
        <v>3383.5202934238941</v>
      </c>
      <c r="D47" s="41">
        <v>360.25000000000006</v>
      </c>
      <c r="E47" s="54">
        <v>1.707726763717805E-2</v>
      </c>
      <c r="F47" s="54">
        <v>2.3603440286362187E-2</v>
      </c>
      <c r="I47" s="16">
        <f>IF(VLOOKUP(A47,'3.Tipai'!A:J,8,FALSE)=1,1,IF(VLOOKUP(A47,'3.Tipai'!A:J,9,FALSE)=1,2,3))</f>
        <v>1</v>
      </c>
    </row>
    <row r="48" spans="1:9" ht="22.5" x14ac:dyDescent="0.25">
      <c r="A48" s="44">
        <v>190965375</v>
      </c>
      <c r="B48" s="5" t="s">
        <v>48</v>
      </c>
      <c r="C48" s="59">
        <v>2927.7335400982438</v>
      </c>
      <c r="D48" s="41">
        <v>708.66666666666674</v>
      </c>
      <c r="E48" s="54">
        <v>0.16729441361159469</v>
      </c>
      <c r="F48" s="54">
        <v>5.0350779800782453E-2</v>
      </c>
      <c r="I48" s="16">
        <f>IF(VLOOKUP(A48,'3.Tipai'!A:J,8,FALSE)=1,1,IF(VLOOKUP(A48,'3.Tipai'!A:J,9,FALSE)=1,2,3))</f>
        <v>2</v>
      </c>
    </row>
    <row r="49" spans="1:9" ht="22.5" x14ac:dyDescent="0.25">
      <c r="A49" s="44">
        <v>111967488</v>
      </c>
      <c r="B49" s="5" t="s">
        <v>49</v>
      </c>
      <c r="C49" s="59">
        <v>2961.2220655680435</v>
      </c>
      <c r="D49" s="41">
        <v>147.41666666666666</v>
      </c>
      <c r="E49" s="54">
        <v>9.0909090909090905E-3</v>
      </c>
      <c r="F49" s="54">
        <v>0</v>
      </c>
      <c r="I49" s="16">
        <f>IF(VLOOKUP(A49,'3.Tipai'!A:J,8,FALSE)=1,1,IF(VLOOKUP(A49,'3.Tipai'!A:J,9,FALSE)=1,2,3))</f>
        <v>1</v>
      </c>
    </row>
    <row r="50" spans="1:9" ht="22.5" x14ac:dyDescent="0.25">
      <c r="A50" s="44">
        <v>111963842</v>
      </c>
      <c r="B50" s="5" t="s">
        <v>50</v>
      </c>
      <c r="C50" s="59">
        <v>2769.7973466027333</v>
      </c>
      <c r="D50" s="41">
        <v>469.83333333333337</v>
      </c>
      <c r="E50" s="54">
        <v>0.19029909348886914</v>
      </c>
      <c r="F50" s="54">
        <v>1.5249188636464678E-3</v>
      </c>
      <c r="I50" s="16">
        <f>IF(VLOOKUP(A50,'3.Tipai'!A:J,8,FALSE)=1,1,IF(VLOOKUP(A50,'3.Tipai'!A:J,9,FALSE)=1,2,3))</f>
        <v>2</v>
      </c>
    </row>
    <row r="51" spans="1:9" ht="22.5" x14ac:dyDescent="0.25">
      <c r="A51" s="44">
        <v>190807286</v>
      </c>
      <c r="B51" s="5" t="s">
        <v>51</v>
      </c>
      <c r="C51" s="59">
        <v>2496.1236867780462</v>
      </c>
      <c r="D51" s="41">
        <v>702.16666666666663</v>
      </c>
      <c r="E51" s="54">
        <v>0.38371597276028191</v>
      </c>
      <c r="F51" s="54">
        <v>0</v>
      </c>
      <c r="I51" s="16">
        <f>IF(VLOOKUP(A51,'3.Tipai'!A:J,8,FALSE)=1,1,IF(VLOOKUP(A51,'3.Tipai'!A:J,9,FALSE)=1,2,3))</f>
        <v>1</v>
      </c>
    </row>
    <row r="52" spans="1:9" ht="33.75" x14ac:dyDescent="0.25">
      <c r="A52" s="44">
        <v>190807514</v>
      </c>
      <c r="B52" s="5" t="s">
        <v>52</v>
      </c>
      <c r="C52" s="59">
        <v>2714.0648698816585</v>
      </c>
      <c r="D52" s="41">
        <v>598.33333333333337</v>
      </c>
      <c r="E52" s="54">
        <v>0.14087432862915997</v>
      </c>
      <c r="F52" s="54">
        <v>4.9462231552766633E-2</v>
      </c>
      <c r="I52" s="16">
        <f>IF(VLOOKUP(A52,'3.Tipai'!A:J,8,FALSE)=1,1,IF(VLOOKUP(A52,'3.Tipai'!A:J,9,FALSE)=1,2,3))</f>
        <v>1</v>
      </c>
    </row>
    <row r="53" spans="1:9" ht="22.5" x14ac:dyDescent="0.25">
      <c r="A53" s="44">
        <v>191425713</v>
      </c>
      <c r="B53" s="5" t="s">
        <v>53</v>
      </c>
      <c r="C53" s="59">
        <v>2517.1010539369036</v>
      </c>
      <c r="D53" s="41">
        <v>1026.1666666666667</v>
      </c>
      <c r="E53" s="54">
        <v>0.29999097204145614</v>
      </c>
      <c r="F53" s="54">
        <v>7.2166542482936524E-3</v>
      </c>
      <c r="I53" s="16">
        <f>IF(VLOOKUP(A53,'3.Tipai'!A:J,8,FALSE)=1,1,IF(VLOOKUP(A53,'3.Tipai'!A:J,9,FALSE)=1,2,3))</f>
        <v>2</v>
      </c>
    </row>
    <row r="54" spans="1:9" ht="22.5" x14ac:dyDescent="0.25">
      <c r="A54" s="44">
        <v>111965099</v>
      </c>
      <c r="B54" s="5" t="s">
        <v>54</v>
      </c>
      <c r="C54" s="59">
        <v>2652.9964826955447</v>
      </c>
      <c r="D54" s="41">
        <v>644.5</v>
      </c>
      <c r="E54" s="54">
        <v>0.3473787809479093</v>
      </c>
      <c r="F54" s="54">
        <v>4.4524721792238271E-2</v>
      </c>
      <c r="I54" s="16">
        <f>IF(VLOOKUP(A54,'3.Tipai'!A:J,8,FALSE)=1,1,IF(VLOOKUP(A54,'3.Tipai'!A:J,9,FALSE)=1,2,3))</f>
        <v>2</v>
      </c>
    </row>
    <row r="55" spans="1:9" ht="22.5" x14ac:dyDescent="0.25">
      <c r="A55" s="44">
        <v>190807471</v>
      </c>
      <c r="B55" s="5" t="s">
        <v>55</v>
      </c>
      <c r="C55" s="59">
        <v>3144.598775160277</v>
      </c>
      <c r="D55" s="41">
        <v>292.58333333333331</v>
      </c>
      <c r="E55" s="54">
        <v>0.23388053264726089</v>
      </c>
      <c r="F55" s="54">
        <v>0</v>
      </c>
      <c r="I55" s="16">
        <f>IF(VLOOKUP(A55,'3.Tipai'!A:J,8,FALSE)=1,1,IF(VLOOKUP(A55,'3.Tipai'!A:J,9,FALSE)=1,2,3))</f>
        <v>1</v>
      </c>
    </row>
    <row r="56" spans="1:9" ht="33.75" x14ac:dyDescent="0.25">
      <c r="A56" s="44">
        <v>111963657</v>
      </c>
      <c r="B56" s="5" t="s">
        <v>56</v>
      </c>
      <c r="C56" s="59">
        <v>2866.6347656763146</v>
      </c>
      <c r="D56" s="41">
        <v>1002.3333333333333</v>
      </c>
      <c r="E56" s="54">
        <v>0.13913073681139937</v>
      </c>
      <c r="F56" s="54">
        <v>3.2650754190238886E-3</v>
      </c>
      <c r="I56" s="16">
        <f>IF(VLOOKUP(A56,'3.Tipai'!A:J,8,FALSE)=1,1,IF(VLOOKUP(A56,'3.Tipai'!A:J,9,FALSE)=1,2,3))</f>
        <v>2</v>
      </c>
    </row>
    <row r="57" spans="1:9" ht="22.5" x14ac:dyDescent="0.25">
      <c r="A57" s="44">
        <v>120091738</v>
      </c>
      <c r="B57" s="5" t="s">
        <v>57</v>
      </c>
      <c r="C57" s="59">
        <v>1098.9520284614941</v>
      </c>
      <c r="D57" s="41">
        <v>2402</v>
      </c>
      <c r="E57" s="54">
        <v>0.99127090399582207</v>
      </c>
      <c r="F57" s="54">
        <v>0</v>
      </c>
      <c r="I57" s="16">
        <f>IF(VLOOKUP(A57,'3.Tipai'!A:J,8,FALSE)=1,1,IF(VLOOKUP(A57,'3.Tipai'!A:J,9,FALSE)=1,2,3))</f>
        <v>3</v>
      </c>
    </row>
    <row r="58" spans="1:9" ht="33.75" x14ac:dyDescent="0.25">
      <c r="A58" s="44">
        <v>190798047</v>
      </c>
      <c r="B58" s="5" t="s">
        <v>58</v>
      </c>
      <c r="C58" s="59">
        <v>4243.6425674752518</v>
      </c>
      <c r="D58" s="41">
        <v>146.58333333333334</v>
      </c>
      <c r="E58" s="54">
        <v>0</v>
      </c>
      <c r="F58" s="54">
        <v>0.88939672131104541</v>
      </c>
      <c r="I58" s="16">
        <f>IF(VLOOKUP(A58,'3.Tipai'!A:J,8,FALSE)=1,1,IF(VLOOKUP(A58,'3.Tipai'!A:J,9,FALSE)=1,2,3))</f>
        <v>2</v>
      </c>
    </row>
    <row r="59" spans="1:9" ht="22.5" x14ac:dyDescent="0.25">
      <c r="A59" s="44">
        <v>190971086</v>
      </c>
      <c r="B59" s="5" t="s">
        <v>59</v>
      </c>
      <c r="C59" s="59">
        <v>2221.5791345314155</v>
      </c>
      <c r="D59" s="41">
        <v>370.33333333333331</v>
      </c>
      <c r="E59" s="54">
        <v>1.8774703557312252E-2</v>
      </c>
      <c r="F59" s="54">
        <v>0</v>
      </c>
      <c r="I59" s="16">
        <f>IF(VLOOKUP(A59,'3.Tipai'!A:J,8,FALSE)=1,1,IF(VLOOKUP(A59,'3.Tipai'!A:J,9,FALSE)=1,2,3))</f>
        <v>2</v>
      </c>
    </row>
    <row r="60" spans="1:9" ht="22.5" x14ac:dyDescent="0.25">
      <c r="A60" s="44">
        <v>190971271</v>
      </c>
      <c r="B60" s="5" t="s">
        <v>60</v>
      </c>
      <c r="C60" s="59">
        <v>2801.6995726306909</v>
      </c>
      <c r="D60" s="41">
        <v>974.5</v>
      </c>
      <c r="E60" s="54">
        <v>0.16237820090734292</v>
      </c>
      <c r="F60" s="54">
        <v>1.7988517849950349E-2</v>
      </c>
      <c r="I60" s="16">
        <f>IF(VLOOKUP(A60,'3.Tipai'!A:J,8,FALSE)=1,1,IF(VLOOKUP(A60,'3.Tipai'!A:J,9,FALSE)=1,2,3))</f>
        <v>2</v>
      </c>
    </row>
    <row r="61" spans="1:9" ht="33.75" x14ac:dyDescent="0.25">
      <c r="A61" s="44">
        <v>190971848</v>
      </c>
      <c r="B61" s="5" t="s">
        <v>61</v>
      </c>
      <c r="C61" s="59">
        <v>3702.0786178898334</v>
      </c>
      <c r="D61" s="41">
        <v>444.25</v>
      </c>
      <c r="E61" s="54">
        <v>5.2193427411232708E-2</v>
      </c>
      <c r="F61" s="54">
        <v>1.8559113305376861E-2</v>
      </c>
      <c r="I61" s="16">
        <f>IF(VLOOKUP(A61,'3.Tipai'!A:J,8,FALSE)=1,1,IF(VLOOKUP(A61,'3.Tipai'!A:J,9,FALSE)=1,2,3))</f>
        <v>1</v>
      </c>
    </row>
    <row r="62" spans="1:9" ht="22.5" x14ac:dyDescent="0.25">
      <c r="A62" s="44">
        <v>291829870</v>
      </c>
      <c r="B62" s="5" t="s">
        <v>62</v>
      </c>
      <c r="C62" s="59">
        <v>2260.4556798589269</v>
      </c>
      <c r="D62" s="41">
        <v>905.58333333333337</v>
      </c>
      <c r="E62" s="54">
        <v>6.8801475050110819E-2</v>
      </c>
      <c r="F62" s="54">
        <v>1.1012800028794279E-2</v>
      </c>
      <c r="I62" s="16">
        <f>IF(VLOOKUP(A62,'3.Tipai'!A:J,8,FALSE)=1,1,IF(VLOOKUP(A62,'3.Tipai'!A:J,9,FALSE)=1,2,3))</f>
        <v>2</v>
      </c>
    </row>
    <row r="63" spans="1:9" ht="22.5" x14ac:dyDescent="0.25">
      <c r="A63" s="44">
        <v>300039885</v>
      </c>
      <c r="B63" s="5" t="s">
        <v>63</v>
      </c>
      <c r="C63" s="59">
        <v>2613.6022273837984</v>
      </c>
      <c r="D63" s="41">
        <v>1146.1666666666667</v>
      </c>
      <c r="E63" s="54">
        <v>0.14267473425458235</v>
      </c>
      <c r="F63" s="54">
        <v>1.9458778765756364E-2</v>
      </c>
      <c r="I63" s="16">
        <f>IF(VLOOKUP(A63,'3.Tipai'!A:J,8,FALSE)=1,1,IF(VLOOKUP(A63,'3.Tipai'!A:J,9,FALSE)=1,2,3))</f>
        <v>2</v>
      </c>
    </row>
    <row r="64" spans="1:9" ht="22.5" x14ac:dyDescent="0.25">
      <c r="A64" s="44">
        <v>305239644</v>
      </c>
      <c r="B64" s="5" t="s">
        <v>64</v>
      </c>
      <c r="C64" s="59">
        <v>6739.1483307332301</v>
      </c>
      <c r="D64" s="41">
        <v>213.66666666666666</v>
      </c>
      <c r="E64" s="54">
        <v>0</v>
      </c>
      <c r="F64" s="54">
        <v>0</v>
      </c>
      <c r="I64" s="16">
        <f>IF(VLOOKUP(A64,'3.Tipai'!A:J,8,FALSE)=1,1,IF(VLOOKUP(A64,'3.Tipai'!A:J,9,FALSE)=1,2,3))</f>
        <v>1</v>
      </c>
    </row>
    <row r="65" spans="1:9" ht="22.5" x14ac:dyDescent="0.25">
      <c r="A65" s="44">
        <v>191142619</v>
      </c>
      <c r="B65" s="5" t="s">
        <v>65</v>
      </c>
      <c r="C65" s="59">
        <v>4219.2999059613558</v>
      </c>
      <c r="D65" s="41">
        <v>264.33333333333331</v>
      </c>
      <c r="E65" s="54">
        <v>5.3008240512054973E-2</v>
      </c>
      <c r="F65" s="54">
        <v>0</v>
      </c>
      <c r="I65" s="16">
        <f>IF(VLOOKUP(A65,'3.Tipai'!A:J,8,FALSE)=1,1,IF(VLOOKUP(A65,'3.Tipai'!A:J,9,FALSE)=1,2,3))</f>
        <v>2</v>
      </c>
    </row>
    <row r="66" spans="1:9" ht="33.75" x14ac:dyDescent="0.25">
      <c r="A66" s="44">
        <v>190977915</v>
      </c>
      <c r="B66" s="5" t="s">
        <v>66</v>
      </c>
      <c r="C66" s="59">
        <v>3125.4548129167924</v>
      </c>
      <c r="D66" s="41">
        <v>581.5</v>
      </c>
      <c r="E66" s="54">
        <v>0.21625658077227145</v>
      </c>
      <c r="F66" s="54">
        <v>0</v>
      </c>
      <c r="I66" s="16">
        <f>IF(VLOOKUP(A66,'3.Tipai'!A:J,8,FALSE)=1,1,IF(VLOOKUP(A66,'3.Tipai'!A:J,9,FALSE)=1,2,3))</f>
        <v>2</v>
      </c>
    </row>
    <row r="67" spans="1:9" ht="15.75" thickBot="1" x14ac:dyDescent="0.3">
      <c r="A67" s="45">
        <v>190808954</v>
      </c>
      <c r="B67" s="5" t="s">
        <v>67</v>
      </c>
      <c r="C67" s="59">
        <v>2709.1292073624236</v>
      </c>
      <c r="D67" s="41">
        <v>519.25</v>
      </c>
      <c r="E67" s="54">
        <v>0.17735405177457397</v>
      </c>
      <c r="F67" s="54">
        <v>0</v>
      </c>
      <c r="I67" s="16">
        <f>IF(VLOOKUP(A67,'3.Tipai'!A:J,8,FALSE)=1,1,IF(VLOOKUP(A67,'3.Tipai'!A:J,9,FALSE)=1,2,3))</f>
        <v>2</v>
      </c>
    </row>
    <row r="68" spans="1:9" x14ac:dyDescent="0.25">
      <c r="A68" s="17"/>
      <c r="B68" s="1"/>
      <c r="C68" s="10"/>
      <c r="D68" s="11"/>
      <c r="E68" s="11"/>
    </row>
    <row r="69" spans="1:9" x14ac:dyDescent="0.25">
      <c r="A69" s="17"/>
      <c r="B69" s="12"/>
      <c r="C69" s="10"/>
      <c r="D69" s="11"/>
      <c r="E69" s="11"/>
    </row>
    <row r="70" spans="1:9" x14ac:dyDescent="0.25">
      <c r="A70" s="17"/>
      <c r="C70" s="10"/>
      <c r="D70" s="11"/>
      <c r="E70" s="11"/>
    </row>
    <row r="71" spans="1:9" x14ac:dyDescent="0.25">
      <c r="A71" s="17"/>
      <c r="C71" s="10"/>
      <c r="D71" s="11"/>
      <c r="E71" s="11"/>
    </row>
    <row r="72" spans="1:9" x14ac:dyDescent="0.25">
      <c r="A72" s="17"/>
      <c r="C72" s="10"/>
      <c r="D72" s="11"/>
      <c r="E72" s="11"/>
    </row>
    <row r="73" spans="1:9" x14ac:dyDescent="0.25">
      <c r="A73" s="17"/>
      <c r="C73" s="10"/>
      <c r="D73" s="11"/>
      <c r="E73" s="11"/>
    </row>
    <row r="74" spans="1:9" x14ac:dyDescent="0.25">
      <c r="A74" s="17"/>
      <c r="C74" s="10"/>
      <c r="D74" s="11"/>
      <c r="E74" s="11"/>
    </row>
    <row r="75" spans="1:9" x14ac:dyDescent="0.25">
      <c r="A75" s="17"/>
      <c r="C75" s="10"/>
      <c r="D75" s="11"/>
      <c r="E75" s="11"/>
    </row>
    <row r="76" spans="1:9" x14ac:dyDescent="0.25">
      <c r="A76" s="17"/>
      <c r="C76" s="10"/>
      <c r="D76" s="11"/>
      <c r="E76" s="11"/>
    </row>
    <row r="77" spans="1:9" x14ac:dyDescent="0.25">
      <c r="A77" s="17"/>
      <c r="C77" s="10"/>
      <c r="D77" s="11"/>
      <c r="E77" s="11"/>
    </row>
    <row r="78" spans="1:9" x14ac:dyDescent="0.25">
      <c r="A78" s="17"/>
      <c r="C78" s="10"/>
      <c r="D78" s="11"/>
      <c r="E78" s="11"/>
    </row>
    <row r="79" spans="1:9" x14ac:dyDescent="0.25">
      <c r="A79" s="17"/>
      <c r="C79" s="10"/>
      <c r="D79" s="11"/>
      <c r="E79" s="11"/>
    </row>
    <row r="80" spans="1:9" x14ac:dyDescent="0.25">
      <c r="A80" s="17"/>
      <c r="C80" s="10"/>
      <c r="D80" s="11"/>
      <c r="E80" s="11"/>
    </row>
    <row r="81" spans="1:5" x14ac:dyDescent="0.25">
      <c r="A81" s="17"/>
      <c r="C81" s="10"/>
      <c r="D81" s="11"/>
      <c r="E81" s="11"/>
    </row>
    <row r="82" spans="1:5" x14ac:dyDescent="0.25">
      <c r="A82" s="17"/>
      <c r="C82" s="10"/>
      <c r="D82" s="11"/>
      <c r="E82" s="11"/>
    </row>
    <row r="83" spans="1:5" x14ac:dyDescent="0.25">
      <c r="A83" s="17"/>
      <c r="C83" s="10"/>
      <c r="D83" s="11"/>
      <c r="E83" s="11"/>
    </row>
    <row r="84" spans="1:5" x14ac:dyDescent="0.25">
      <c r="A84" s="17"/>
      <c r="C84" s="10"/>
      <c r="D84" s="11"/>
      <c r="E84" s="11"/>
    </row>
    <row r="85" spans="1:5" x14ac:dyDescent="0.25">
      <c r="A85" s="17"/>
      <c r="C85" s="10"/>
      <c r="D85" s="11"/>
      <c r="E85" s="11"/>
    </row>
    <row r="86" spans="1:5" x14ac:dyDescent="0.25">
      <c r="A86" s="17"/>
      <c r="C86" s="10"/>
      <c r="D86" s="11"/>
      <c r="E86" s="11"/>
    </row>
    <row r="87" spans="1:5" x14ac:dyDescent="0.25">
      <c r="A87" s="17"/>
      <c r="C87" s="10"/>
      <c r="D87" s="11"/>
      <c r="E87" s="11"/>
    </row>
    <row r="88" spans="1:5" x14ac:dyDescent="0.25">
      <c r="A88" s="17"/>
      <c r="C88" s="10"/>
      <c r="D88" s="11"/>
      <c r="E88" s="11"/>
    </row>
    <row r="89" spans="1:5" x14ac:dyDescent="0.25">
      <c r="A89" s="17"/>
      <c r="C89" s="10"/>
      <c r="D89" s="11"/>
      <c r="E89" s="11"/>
    </row>
    <row r="90" spans="1:5" x14ac:dyDescent="0.25">
      <c r="A90" s="17"/>
      <c r="C90" s="10"/>
      <c r="D90" s="11"/>
      <c r="E90" s="11"/>
    </row>
    <row r="91" spans="1:5" x14ac:dyDescent="0.25">
      <c r="A91" s="17"/>
      <c r="C91" s="10"/>
      <c r="D91" s="11"/>
      <c r="E91" s="11"/>
    </row>
    <row r="92" spans="1:5" x14ac:dyDescent="0.25">
      <c r="A92" s="17"/>
      <c r="C92" s="10"/>
      <c r="D92" s="11"/>
      <c r="E92" s="11"/>
    </row>
    <row r="93" spans="1:5" x14ac:dyDescent="0.25">
      <c r="A93" s="17"/>
      <c r="C93" s="10"/>
      <c r="D93" s="11"/>
      <c r="E93" s="11"/>
    </row>
    <row r="94" spans="1:5" x14ac:dyDescent="0.25">
      <c r="A94" s="17"/>
      <c r="C94" s="10"/>
      <c r="D94" s="11"/>
      <c r="E94" s="11"/>
    </row>
    <row r="95" spans="1:5" x14ac:dyDescent="0.25">
      <c r="A95" s="17"/>
      <c r="C95" s="10"/>
      <c r="D95" s="11"/>
      <c r="E95" s="11"/>
    </row>
    <row r="96" spans="1:5" x14ac:dyDescent="0.25">
      <c r="A96" s="19"/>
    </row>
    <row r="97" spans="2:6" ht="33.75" x14ac:dyDescent="0.25">
      <c r="B97" s="20" t="s">
        <v>122</v>
      </c>
      <c r="C97" s="21">
        <v>1.0000000000000002</v>
      </c>
      <c r="D97" s="21">
        <v>-0.61429405442962237</v>
      </c>
      <c r="E97" s="21">
        <v>-0.6014895703701566</v>
      </c>
      <c r="F97" s="21">
        <v>-0.3412885029188768</v>
      </c>
    </row>
    <row r="98" spans="2:6" x14ac:dyDescent="0.25">
      <c r="C98" s="74"/>
      <c r="D98" s="74"/>
    </row>
    <row r="99" spans="2:6" x14ac:dyDescent="0.25">
      <c r="C99" s="74"/>
      <c r="D99" s="74"/>
    </row>
    <row r="100" spans="2:6" x14ac:dyDescent="0.25">
      <c r="C100" s="75"/>
      <c r="D100" s="75"/>
    </row>
    <row r="101" spans="2:6" x14ac:dyDescent="0.25">
      <c r="C101" s="76"/>
    </row>
    <row r="102" spans="2:6" x14ac:dyDescent="0.25">
      <c r="C102" s="76"/>
    </row>
    <row r="110" spans="2:6" x14ac:dyDescent="0.25">
      <c r="D110" s="83"/>
      <c r="E110" s="83"/>
    </row>
    <row r="111" spans="2:6" x14ac:dyDescent="0.25">
      <c r="D111" s="83"/>
      <c r="E111" s="83"/>
    </row>
    <row r="112" spans="2:6" x14ac:dyDescent="0.25">
      <c r="D112" s="83"/>
      <c r="E112" s="83"/>
    </row>
    <row r="113" spans="4:5" x14ac:dyDescent="0.25">
      <c r="D113" s="83"/>
      <c r="E113" s="83"/>
    </row>
    <row r="114" spans="4:5" x14ac:dyDescent="0.25">
      <c r="D114" s="83"/>
      <c r="E114" s="83"/>
    </row>
    <row r="115" spans="4:5" x14ac:dyDescent="0.25">
      <c r="D115" s="83"/>
      <c r="E115" s="83"/>
    </row>
    <row r="116" spans="4:5" x14ac:dyDescent="0.25">
      <c r="D116" s="83"/>
      <c r="E116" s="83"/>
    </row>
    <row r="117" spans="4:5" x14ac:dyDescent="0.25">
      <c r="D117" s="83"/>
      <c r="E117" s="83"/>
    </row>
    <row r="118" spans="4:5" x14ac:dyDescent="0.25">
      <c r="D118" s="83"/>
      <c r="E118" s="83"/>
    </row>
    <row r="119" spans="4:5" x14ac:dyDescent="0.25">
      <c r="D119" s="83"/>
      <c r="E119" s="83"/>
    </row>
    <row r="120" spans="4:5" x14ac:dyDescent="0.25">
      <c r="D120" s="83"/>
      <c r="E120" s="83"/>
    </row>
    <row r="121" spans="4:5" x14ac:dyDescent="0.25">
      <c r="D121" s="83"/>
      <c r="E121" s="83"/>
    </row>
    <row r="122" spans="4:5" x14ac:dyDescent="0.25">
      <c r="D122" s="83"/>
      <c r="E122" s="83"/>
    </row>
    <row r="123" spans="4:5" x14ac:dyDescent="0.25">
      <c r="D123" s="83"/>
      <c r="E123" s="83"/>
    </row>
    <row r="124" spans="4:5" x14ac:dyDescent="0.25">
      <c r="D124" s="83"/>
      <c r="E124" s="83"/>
    </row>
    <row r="125" spans="4:5" x14ac:dyDescent="0.25">
      <c r="D125" s="83"/>
      <c r="E125" s="83"/>
    </row>
    <row r="126" spans="4:5" x14ac:dyDescent="0.25">
      <c r="D126" s="83"/>
      <c r="E126" s="83"/>
    </row>
    <row r="127" spans="4:5" x14ac:dyDescent="0.25">
      <c r="D127" s="83"/>
      <c r="E127" s="83"/>
    </row>
    <row r="128" spans="4:5" x14ac:dyDescent="0.25">
      <c r="D128" s="83"/>
      <c r="E128" s="83"/>
    </row>
    <row r="129" spans="4:5" x14ac:dyDescent="0.25">
      <c r="D129" s="83"/>
      <c r="E129" s="83"/>
    </row>
    <row r="130" spans="4:5" x14ac:dyDescent="0.25">
      <c r="D130" s="83"/>
      <c r="E130" s="83"/>
    </row>
    <row r="131" spans="4:5" x14ac:dyDescent="0.25">
      <c r="D131" s="83"/>
      <c r="E131" s="83"/>
    </row>
    <row r="132" spans="4:5" x14ac:dyDescent="0.25">
      <c r="D132" s="83"/>
      <c r="E132" s="83"/>
    </row>
    <row r="133" spans="4:5" x14ac:dyDescent="0.25">
      <c r="D133" s="83"/>
      <c r="E133" s="83"/>
    </row>
    <row r="134" spans="4:5" x14ac:dyDescent="0.25">
      <c r="D134" s="83"/>
      <c r="E134" s="83"/>
    </row>
    <row r="135" spans="4:5" x14ac:dyDescent="0.25">
      <c r="D135" s="83"/>
      <c r="E135" s="83"/>
    </row>
    <row r="136" spans="4:5" x14ac:dyDescent="0.25">
      <c r="D136" s="83"/>
      <c r="E136" s="83"/>
    </row>
    <row r="137" spans="4:5" x14ac:dyDescent="0.25">
      <c r="D137" s="83"/>
      <c r="E137" s="83"/>
    </row>
    <row r="138" spans="4:5" x14ac:dyDescent="0.25">
      <c r="D138" s="83"/>
      <c r="E138" s="83"/>
    </row>
    <row r="139" spans="4:5" x14ac:dyDescent="0.25">
      <c r="D139" s="83"/>
      <c r="E139" s="83"/>
    </row>
    <row r="140" spans="4:5" x14ac:dyDescent="0.25">
      <c r="D140" s="83"/>
      <c r="E140" s="83"/>
    </row>
    <row r="141" spans="4:5" x14ac:dyDescent="0.25">
      <c r="D141" s="83"/>
      <c r="E141" s="83"/>
    </row>
    <row r="142" spans="4:5" x14ac:dyDescent="0.25">
      <c r="D142" s="83"/>
      <c r="E142" s="83"/>
    </row>
    <row r="143" spans="4:5" x14ac:dyDescent="0.25">
      <c r="D143" s="83"/>
      <c r="E143" s="83"/>
    </row>
    <row r="144" spans="4:5" x14ac:dyDescent="0.25">
      <c r="D144" s="83"/>
      <c r="E144" s="83"/>
    </row>
    <row r="145" spans="4:5" x14ac:dyDescent="0.25">
      <c r="D145" s="83"/>
      <c r="E145" s="83"/>
    </row>
    <row r="146" spans="4:5" x14ac:dyDescent="0.25">
      <c r="D146" s="83"/>
      <c r="E146" s="83"/>
    </row>
    <row r="147" spans="4:5" x14ac:dyDescent="0.25">
      <c r="D147" s="83"/>
      <c r="E147" s="83"/>
    </row>
    <row r="148" spans="4:5" x14ac:dyDescent="0.25">
      <c r="D148" s="83"/>
      <c r="E148" s="83"/>
    </row>
    <row r="149" spans="4:5" x14ac:dyDescent="0.25">
      <c r="D149" s="83"/>
      <c r="E149" s="83"/>
    </row>
    <row r="150" spans="4:5" x14ac:dyDescent="0.25">
      <c r="D150" s="83"/>
      <c r="E150" s="83"/>
    </row>
    <row r="151" spans="4:5" x14ac:dyDescent="0.25">
      <c r="D151" s="83"/>
      <c r="E151" s="83"/>
    </row>
    <row r="152" spans="4:5" x14ac:dyDescent="0.25">
      <c r="D152" s="83"/>
      <c r="E152" s="83"/>
    </row>
    <row r="153" spans="4:5" x14ac:dyDescent="0.25">
      <c r="D153" s="83"/>
      <c r="E153" s="83"/>
    </row>
    <row r="154" spans="4:5" x14ac:dyDescent="0.25">
      <c r="D154" s="83"/>
      <c r="E154" s="83"/>
    </row>
    <row r="155" spans="4:5" x14ac:dyDescent="0.25">
      <c r="D155" s="83"/>
      <c r="E155" s="83"/>
    </row>
    <row r="156" spans="4:5" x14ac:dyDescent="0.25">
      <c r="D156" s="83"/>
      <c r="E156" s="83"/>
    </row>
    <row r="157" spans="4:5" x14ac:dyDescent="0.25">
      <c r="D157" s="83"/>
      <c r="E157" s="83"/>
    </row>
    <row r="158" spans="4:5" x14ac:dyDescent="0.25">
      <c r="D158" s="83"/>
      <c r="E158" s="83"/>
    </row>
    <row r="159" spans="4:5" x14ac:dyDescent="0.25">
      <c r="D159" s="83"/>
      <c r="E159" s="83"/>
    </row>
    <row r="160" spans="4:5" x14ac:dyDescent="0.25">
      <c r="D160" s="83"/>
      <c r="E160" s="83"/>
    </row>
    <row r="161" spans="4:5" x14ac:dyDescent="0.25">
      <c r="D161" s="83"/>
      <c r="E161" s="83"/>
    </row>
    <row r="162" spans="4:5" x14ac:dyDescent="0.25">
      <c r="D162" s="83"/>
      <c r="E162" s="83"/>
    </row>
    <row r="163" spans="4:5" x14ac:dyDescent="0.25">
      <c r="D163" s="83"/>
      <c r="E163" s="83"/>
    </row>
    <row r="164" spans="4:5" x14ac:dyDescent="0.25">
      <c r="D164" s="83"/>
      <c r="E164" s="83"/>
    </row>
    <row r="165" spans="4:5" x14ac:dyDescent="0.25">
      <c r="D165" s="83"/>
      <c r="E165" s="83"/>
    </row>
    <row r="166" spans="4:5" x14ac:dyDescent="0.25">
      <c r="D166" s="83"/>
      <c r="E166" s="83"/>
    </row>
  </sheetData>
  <autoFilter ref="A6:I67" xr:uid="{FD920CE6-B2A3-4518-80CA-46044C1BC2C5}"/>
  <conditionalFormatting sqref="C97">
    <cfRule type="cellIs" dxfId="3" priority="9" operator="notBetween">
      <formula>-0.4</formula>
      <formula>0.4</formula>
    </cfRule>
  </conditionalFormatting>
  <conditionalFormatting sqref="B69">
    <cfRule type="colorScale" priority="8">
      <colorScale>
        <cfvo type="min"/>
        <cfvo type="percentile" val="50"/>
        <cfvo type="max"/>
        <color rgb="FFF8696B"/>
        <color rgb="FFFFEB84"/>
        <color rgb="FF63BE7B"/>
      </colorScale>
    </cfRule>
  </conditionalFormatting>
  <conditionalFormatting sqref="B97">
    <cfRule type="colorScale" priority="7">
      <colorScale>
        <cfvo type="min"/>
        <cfvo type="percentile" val="50"/>
        <cfvo type="max"/>
        <color theme="4" tint="-0.249977111117893"/>
        <color theme="5" tint="0.39997558519241921"/>
        <color rgb="FF63BE7B"/>
      </colorScale>
    </cfRule>
  </conditionalFormatting>
  <conditionalFormatting sqref="C97 A97">
    <cfRule type="colorScale" priority="10">
      <colorScale>
        <cfvo type="min"/>
        <cfvo type="percentile" val="50"/>
        <cfvo type="max"/>
        <color theme="4" tint="-0.249977111117893"/>
        <color theme="5" tint="0.39997558519241921"/>
        <color rgb="FF63BE7B"/>
      </colorScale>
    </cfRule>
  </conditionalFormatting>
  <conditionalFormatting sqref="D97">
    <cfRule type="cellIs" dxfId="2" priority="5" operator="notBetween">
      <formula>-0.4</formula>
      <formula>0.4</formula>
    </cfRule>
  </conditionalFormatting>
  <conditionalFormatting sqref="D97">
    <cfRule type="colorScale" priority="6">
      <colorScale>
        <cfvo type="min"/>
        <cfvo type="percentile" val="50"/>
        <cfvo type="max"/>
        <color theme="4" tint="-0.249977111117893"/>
        <color theme="5" tint="0.39997558519241921"/>
        <color rgb="FF63BE7B"/>
      </colorScale>
    </cfRule>
  </conditionalFormatting>
  <conditionalFormatting sqref="E97">
    <cfRule type="colorScale" priority="4">
      <colorScale>
        <cfvo type="min"/>
        <cfvo type="percentile" val="50"/>
        <cfvo type="max"/>
        <color theme="4" tint="-0.249977111117893"/>
        <color theme="5" tint="0.39997558519241921"/>
        <color rgb="FF63BE7B"/>
      </colorScale>
    </cfRule>
  </conditionalFormatting>
  <conditionalFormatting sqref="E97">
    <cfRule type="cellIs" dxfId="1" priority="3" operator="notBetween">
      <formula>-0.4</formula>
      <formula>0.4</formula>
    </cfRule>
  </conditionalFormatting>
  <conditionalFormatting sqref="F97">
    <cfRule type="cellIs" dxfId="0" priority="1" operator="notBetween">
      <formula>-0.4</formula>
      <formula>0.4</formula>
    </cfRule>
  </conditionalFormatting>
  <conditionalFormatting sqref="F97">
    <cfRule type="colorScale" priority="2">
      <colorScale>
        <cfvo type="min"/>
        <cfvo type="percentile" val="50"/>
        <cfvo type="max"/>
        <color theme="4" tint="-0.249977111117893"/>
        <color theme="5" tint="0.39997558519241921"/>
        <color rgb="FF63BE7B"/>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6402A-31F4-42E2-8A73-649350B3358C}">
  <sheetPr codeName="Sheet12"/>
  <dimension ref="A1:J31"/>
  <sheetViews>
    <sheetView workbookViewId="0">
      <selection activeCell="C19" sqref="C19"/>
    </sheetView>
  </sheetViews>
  <sheetFormatPr defaultRowHeight="15" x14ac:dyDescent="0.25"/>
  <cols>
    <col min="2" max="2" width="18" bestFit="1" customWidth="1"/>
    <col min="3" max="3" width="12.7109375" bestFit="1" customWidth="1"/>
    <col min="4" max="4" width="14.5703125" bestFit="1" customWidth="1"/>
    <col min="7" max="7" width="20.140625" bestFit="1" customWidth="1"/>
    <col min="8" max="10" width="12.7109375" bestFit="1" customWidth="1"/>
  </cols>
  <sheetData>
    <row r="1" spans="1:7" x14ac:dyDescent="0.25">
      <c r="A1" t="s">
        <v>318</v>
      </c>
    </row>
    <row r="3" spans="1:7" x14ac:dyDescent="0.25">
      <c r="B3" t="s">
        <v>392</v>
      </c>
    </row>
    <row r="4" spans="1:7" ht="15.75" thickBot="1" x14ac:dyDescent="0.3"/>
    <row r="5" spans="1:7" x14ac:dyDescent="0.25">
      <c r="B5" s="87" t="s">
        <v>393</v>
      </c>
      <c r="C5" s="87"/>
    </row>
    <row r="6" spans="1:7" x14ac:dyDescent="0.25">
      <c r="B6" s="84" t="s">
        <v>394</v>
      </c>
      <c r="C6" s="84">
        <v>0.67998411681586712</v>
      </c>
    </row>
    <row r="7" spans="1:7" x14ac:dyDescent="0.25">
      <c r="B7" s="84" t="s">
        <v>395</v>
      </c>
      <c r="C7" s="84">
        <v>0.46237839912185486</v>
      </c>
    </row>
    <row r="8" spans="1:7" x14ac:dyDescent="0.25">
      <c r="B8" s="84" t="s">
        <v>396</v>
      </c>
      <c r="C8" s="84">
        <v>0.43408252539142617</v>
      </c>
    </row>
    <row r="9" spans="1:7" x14ac:dyDescent="0.25">
      <c r="B9" s="84" t="s">
        <v>397</v>
      </c>
      <c r="C9" s="84">
        <v>676.20273898595497</v>
      </c>
    </row>
    <row r="10" spans="1:7" ht="15.75" thickBot="1" x14ac:dyDescent="0.3">
      <c r="B10" s="85" t="s">
        <v>398</v>
      </c>
      <c r="C10" s="85">
        <v>61</v>
      </c>
    </row>
    <row r="12" spans="1:7" ht="15.75" thickBot="1" x14ac:dyDescent="0.3">
      <c r="B12" t="s">
        <v>399</v>
      </c>
    </row>
    <row r="13" spans="1:7" x14ac:dyDescent="0.25">
      <c r="B13" s="86"/>
      <c r="C13" s="86" t="s">
        <v>404</v>
      </c>
      <c r="D13" s="86" t="s">
        <v>405</v>
      </c>
      <c r="E13" s="86" t="s">
        <v>406</v>
      </c>
      <c r="F13" s="86" t="s">
        <v>407</v>
      </c>
      <c r="G13" s="86" t="s">
        <v>408</v>
      </c>
    </row>
    <row r="14" spans="1:7" x14ac:dyDescent="0.25">
      <c r="B14" s="84" t="s">
        <v>400</v>
      </c>
      <c r="C14" s="84">
        <v>3</v>
      </c>
      <c r="D14" s="84">
        <v>22415556.949387241</v>
      </c>
      <c r="E14" s="84">
        <v>7471852.3164624134</v>
      </c>
      <c r="F14" s="84">
        <v>16.340841902493523</v>
      </c>
      <c r="G14" s="84">
        <v>8.8091617732815775E-8</v>
      </c>
    </row>
    <row r="15" spans="1:7" x14ac:dyDescent="0.25">
      <c r="B15" s="84" t="s">
        <v>401</v>
      </c>
      <c r="C15" s="84">
        <v>57</v>
      </c>
      <c r="D15" s="84">
        <v>26063258.220090132</v>
      </c>
      <c r="E15" s="84">
        <v>457250.14421210758</v>
      </c>
      <c r="F15" s="84"/>
      <c r="G15" s="84"/>
    </row>
    <row r="16" spans="1:7" ht="15.75" thickBot="1" x14ac:dyDescent="0.3">
      <c r="B16" s="85" t="s">
        <v>402</v>
      </c>
      <c r="C16" s="85">
        <v>60</v>
      </c>
      <c r="D16" s="85">
        <v>48478815.169477373</v>
      </c>
      <c r="E16" s="85"/>
      <c r="F16" s="85"/>
      <c r="G16" s="85"/>
    </row>
    <row r="17" spans="2:10" ht="15.75" thickBot="1" x14ac:dyDescent="0.3"/>
    <row r="18" spans="2:10" x14ac:dyDescent="0.25">
      <c r="B18" s="86"/>
      <c r="C18" s="86" t="s">
        <v>409</v>
      </c>
      <c r="D18" s="86" t="s">
        <v>397</v>
      </c>
      <c r="E18" s="86" t="s">
        <v>410</v>
      </c>
      <c r="F18" s="86" t="s">
        <v>411</v>
      </c>
      <c r="G18" s="86" t="s">
        <v>412</v>
      </c>
      <c r="H18" s="86" t="s">
        <v>413</v>
      </c>
      <c r="I18" s="86" t="s">
        <v>414</v>
      </c>
      <c r="J18" s="86" t="s">
        <v>415</v>
      </c>
    </row>
    <row r="19" spans="2:10" x14ac:dyDescent="0.25">
      <c r="B19" s="84" t="s">
        <v>403</v>
      </c>
      <c r="C19" s="84">
        <v>3516.829389529501</v>
      </c>
      <c r="D19" s="84">
        <v>153.83734327668046</v>
      </c>
      <c r="E19" s="84">
        <v>22.860700234561332</v>
      </c>
      <c r="F19" s="84">
        <v>2.1717220704979692E-30</v>
      </c>
      <c r="G19" s="84">
        <v>3208.7754232688549</v>
      </c>
      <c r="H19" s="84">
        <v>3824.8833557901471</v>
      </c>
      <c r="I19" s="84">
        <v>3208.7754232688549</v>
      </c>
      <c r="J19" s="84">
        <v>3824.8833557901471</v>
      </c>
    </row>
    <row r="20" spans="2:10" x14ac:dyDescent="0.25">
      <c r="B20" s="84" t="s">
        <v>427</v>
      </c>
      <c r="C20" s="84">
        <v>-0.49767118373100233</v>
      </c>
      <c r="D20" s="84">
        <v>0.14350043641580271</v>
      </c>
      <c r="E20" s="84">
        <v>-3.4680813254739151</v>
      </c>
      <c r="F20" s="84">
        <v>1.0045524970227412E-3</v>
      </c>
      <c r="G20" s="84">
        <v>-0.78502585104683265</v>
      </c>
      <c r="H20" s="84">
        <v>-0.21031651641517207</v>
      </c>
      <c r="I20" s="84">
        <v>-0.78502585104683265</v>
      </c>
      <c r="J20" s="84">
        <v>-0.21031651641517207</v>
      </c>
    </row>
    <row r="21" spans="2:10" x14ac:dyDescent="0.25">
      <c r="B21" s="84" t="s">
        <v>428</v>
      </c>
      <c r="C21" s="84">
        <v>-1642.7355155731643</v>
      </c>
      <c r="D21" s="84">
        <v>425.18211531464556</v>
      </c>
      <c r="E21" s="84">
        <v>-3.8636044565456342</v>
      </c>
      <c r="F21" s="84">
        <v>2.8828174095994584E-4</v>
      </c>
      <c r="G21" s="84">
        <v>-2494.1480153990278</v>
      </c>
      <c r="H21" s="84">
        <v>-791.32301574730093</v>
      </c>
      <c r="I21" s="84">
        <v>-2494.1480153990278</v>
      </c>
      <c r="J21" s="84">
        <v>-791.32301574730093</v>
      </c>
    </row>
    <row r="22" spans="2:10" ht="15.75" thickBot="1" x14ac:dyDescent="0.3">
      <c r="B22" s="85" t="s">
        <v>429</v>
      </c>
      <c r="C22" s="85">
        <v>1041.339201322385</v>
      </c>
      <c r="D22" s="85">
        <v>758.32871275610808</v>
      </c>
      <c r="E22" s="85">
        <v>1.3732029182143048</v>
      </c>
      <c r="F22" s="85">
        <v>0.17506714987402108</v>
      </c>
      <c r="G22" s="85">
        <v>-477.18785276033282</v>
      </c>
      <c r="H22" s="85">
        <v>2559.8662554051025</v>
      </c>
      <c r="I22" s="85">
        <v>-477.18785276033282</v>
      </c>
      <c r="J22" s="85">
        <v>2559.8662554051025</v>
      </c>
    </row>
    <row r="26" spans="2:10" x14ac:dyDescent="0.25">
      <c r="B26" t="s">
        <v>439</v>
      </c>
    </row>
    <row r="27" spans="2:10" x14ac:dyDescent="0.25">
      <c r="B27" t="s">
        <v>430</v>
      </c>
    </row>
    <row r="28" spans="2:10" x14ac:dyDescent="0.25">
      <c r="B28" t="s">
        <v>431</v>
      </c>
    </row>
    <row r="29" spans="2:10" x14ac:dyDescent="0.25">
      <c r="B29" t="s">
        <v>432</v>
      </c>
    </row>
    <row r="30" spans="2:10" x14ac:dyDescent="0.25">
      <c r="B30" t="s">
        <v>433</v>
      </c>
    </row>
    <row r="31" spans="2:10" x14ac:dyDescent="0.25">
      <c r="B31" t="s">
        <v>434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BA9E9-A767-4717-8177-4997687020C0}">
  <sheetPr codeName="Sheet4"/>
  <dimension ref="A1:L69"/>
  <sheetViews>
    <sheetView zoomScale="80" zoomScaleNormal="80" workbookViewId="0">
      <selection activeCell="N10" sqref="N10"/>
    </sheetView>
  </sheetViews>
  <sheetFormatPr defaultRowHeight="15" x14ac:dyDescent="0.25"/>
  <cols>
    <col min="1" max="1" width="9.140625" style="1"/>
    <col min="2" max="2" width="20" customWidth="1"/>
    <col min="3" max="3" width="15.7109375" style="1" bestFit="1" customWidth="1"/>
    <col min="4" max="4" width="21.42578125" bestFit="1" customWidth="1"/>
    <col min="5" max="5" width="20.85546875" bestFit="1" customWidth="1"/>
    <col min="6" max="6" width="17" bestFit="1" customWidth="1"/>
    <col min="8" max="8" width="15" customWidth="1"/>
    <col min="9" max="9" width="14.7109375" customWidth="1"/>
    <col min="11" max="11" width="21.140625" customWidth="1"/>
    <col min="12" max="12" width="20.140625" customWidth="1"/>
  </cols>
  <sheetData>
    <row r="1" spans="1:12" x14ac:dyDescent="0.25">
      <c r="A1" s="7" t="s">
        <v>424</v>
      </c>
      <c r="C1" s="7"/>
      <c r="D1" s="89"/>
      <c r="E1" s="89"/>
      <c r="F1" s="89"/>
    </row>
    <row r="2" spans="1:12" x14ac:dyDescent="0.25">
      <c r="B2" s="7"/>
      <c r="C2" s="7"/>
      <c r="D2" s="89"/>
      <c r="E2" s="89"/>
      <c r="F2" s="89"/>
    </row>
    <row r="3" spans="1:12" x14ac:dyDescent="0.25">
      <c r="A3" s="7"/>
      <c r="B3" s="7"/>
      <c r="C3" s="7"/>
      <c r="D3" s="89"/>
      <c r="E3" s="89"/>
      <c r="F3" s="89"/>
    </row>
    <row r="4" spans="1:12" x14ac:dyDescent="0.25">
      <c r="A4" s="8"/>
      <c r="B4" s="8"/>
      <c r="C4" s="7"/>
      <c r="D4" s="89"/>
      <c r="E4" s="89"/>
      <c r="F4" s="89"/>
    </row>
    <row r="5" spans="1:12" ht="75" x14ac:dyDescent="0.25">
      <c r="A5" s="8"/>
      <c r="B5" s="8"/>
      <c r="C5" s="38" t="s">
        <v>74</v>
      </c>
      <c r="D5" s="35" t="s">
        <v>386</v>
      </c>
      <c r="E5" s="40" t="s">
        <v>352</v>
      </c>
      <c r="F5" s="40" t="s">
        <v>389</v>
      </c>
      <c r="H5" s="14" t="s">
        <v>417</v>
      </c>
      <c r="I5" s="14" t="s">
        <v>426</v>
      </c>
      <c r="K5" s="14" t="s">
        <v>419</v>
      </c>
      <c r="L5" s="14" t="s">
        <v>418</v>
      </c>
    </row>
    <row r="6" spans="1:12" x14ac:dyDescent="0.25">
      <c r="A6" s="5" t="s">
        <v>314</v>
      </c>
      <c r="B6" s="5" t="s">
        <v>315</v>
      </c>
      <c r="C6" s="46" t="s">
        <v>87</v>
      </c>
      <c r="D6" s="47" t="s">
        <v>89</v>
      </c>
      <c r="E6" s="47" t="s">
        <v>100</v>
      </c>
      <c r="F6" s="47" t="s">
        <v>103</v>
      </c>
      <c r="H6" s="92" t="s">
        <v>440</v>
      </c>
    </row>
    <row r="7" spans="1:12" ht="22.5" x14ac:dyDescent="0.25">
      <c r="A7" s="44">
        <v>190804219</v>
      </c>
      <c r="B7" s="93" t="s">
        <v>12</v>
      </c>
      <c r="C7" s="59">
        <v>5038.8638116410402</v>
      </c>
      <c r="D7" s="43">
        <v>378</v>
      </c>
      <c r="E7" s="53">
        <v>0.22254204805313937</v>
      </c>
      <c r="F7" s="53">
        <v>0</v>
      </c>
      <c r="H7" s="90">
        <f>'6.Regresija'!$C$19+'6.Regresija'!$C$20*D7+'6.Regresija'!$C$21*E7+'6.Regresija'!$C$22*F7</f>
        <v>2963.1319560339002</v>
      </c>
      <c r="I7" s="56">
        <f>H7/C7</f>
        <v>0.58805557498663119</v>
      </c>
      <c r="K7" s="55">
        <f>+IF(I7&lt;1,(C7-H7)*D7,0)</f>
        <v>784626.64141949895</v>
      </c>
      <c r="L7" s="91">
        <f>+IF(I7&lt;1,1-I7,0)</f>
        <v>0.41194442501336881</v>
      </c>
    </row>
    <row r="8" spans="1:12" ht="22.5" x14ac:dyDescent="0.25">
      <c r="A8" s="44">
        <v>290972940</v>
      </c>
      <c r="B8" s="5" t="s">
        <v>20</v>
      </c>
      <c r="C8" s="59">
        <v>2508.6633440524752</v>
      </c>
      <c r="D8" s="41">
        <v>567.41666666666674</v>
      </c>
      <c r="E8" s="54">
        <v>0.17131799364561234</v>
      </c>
      <c r="F8" s="54">
        <v>6.01323561915741E-4</v>
      </c>
      <c r="H8" s="90">
        <f>'6.Regresija'!$C$19+'6.Regresija'!$C$20*D8+'6.Regresija'!$C$21*E8+'6.Regresija'!$C$22*F8</f>
        <v>2953.6384945401178</v>
      </c>
      <c r="I8" s="56">
        <f t="shared" ref="I8:I27" si="0">H8/C8</f>
        <v>1.1773753945672252</v>
      </c>
      <c r="K8" s="55">
        <f>+IF(I8&lt;1,(C8-H8)*D8,0)</f>
        <v>0</v>
      </c>
      <c r="L8" s="91">
        <f t="shared" ref="L8:L27" si="1">+IF(I8&lt;1,1-I8,0)</f>
        <v>0</v>
      </c>
    </row>
    <row r="9" spans="1:12" ht="22.5" x14ac:dyDescent="0.25">
      <c r="A9" s="44">
        <v>111964759</v>
      </c>
      <c r="B9" s="5" t="s">
        <v>24</v>
      </c>
      <c r="C9" s="59">
        <v>3107.8047255216015</v>
      </c>
      <c r="D9" s="41">
        <v>503.91666666666663</v>
      </c>
      <c r="E9" s="54">
        <v>0.13870457206416109</v>
      </c>
      <c r="F9" s="54">
        <v>2.8538812785388126E-4</v>
      </c>
      <c r="H9" s="90">
        <f>'6.Regresija'!$C$19+'6.Regresija'!$C$20*D9+'6.Regresija'!$C$21*E9+'6.Regresija'!$C$22*F9</f>
        <v>3038.4868446706719</v>
      </c>
      <c r="I9" s="56">
        <f t="shared" si="0"/>
        <v>0.97769554815278958</v>
      </c>
      <c r="K9" s="55">
        <f t="shared" ref="K9:K27" si="2">+IF(I9&lt;1,(C9-H9)*D9,0)</f>
        <v>34930.435458797641</v>
      </c>
      <c r="L9" s="91">
        <f t="shared" si="1"/>
        <v>2.2304451847210416E-2</v>
      </c>
    </row>
    <row r="10" spans="1:12" ht="22.5" x14ac:dyDescent="0.25">
      <c r="A10" s="44">
        <v>111964225</v>
      </c>
      <c r="B10" s="5" t="s">
        <v>25</v>
      </c>
      <c r="C10" s="59">
        <v>2514.1289138449288</v>
      </c>
      <c r="D10" s="41">
        <v>962.66666666666663</v>
      </c>
      <c r="E10" s="54">
        <v>3.1583103039873666E-3</v>
      </c>
      <c r="F10" s="54">
        <v>0</v>
      </c>
      <c r="H10" s="90">
        <f>'6.Regresija'!$C$19+'6.Regresija'!$C$20*D10+'6.Regresija'!$C$21*E10+'6.Regresija'!$C$22*F10</f>
        <v>3032.549661485562</v>
      </c>
      <c r="I10" s="56">
        <f t="shared" si="0"/>
        <v>1.2062029296850167</v>
      </c>
      <c r="K10" s="55">
        <f t="shared" si="2"/>
        <v>0</v>
      </c>
      <c r="L10" s="91">
        <f t="shared" si="1"/>
        <v>0</v>
      </c>
    </row>
    <row r="11" spans="1:12" ht="22.5" x14ac:dyDescent="0.25">
      <c r="A11" s="44">
        <v>190973856</v>
      </c>
      <c r="B11" s="5" t="s">
        <v>27</v>
      </c>
      <c r="C11" s="59">
        <v>3700.5710850471578</v>
      </c>
      <c r="D11" s="41">
        <v>231.16666666666666</v>
      </c>
      <c r="E11" s="54">
        <v>8.6206896551724137E-3</v>
      </c>
      <c r="F11" s="54">
        <v>0</v>
      </c>
      <c r="H11" s="90">
        <f>'6.Regresija'!$C$19+'6.Regresija'!$C$20*D11+'6.Regresija'!$C$21*E11+'6.Regresija'!$C$22*F11</f>
        <v>3387.6228878250649</v>
      </c>
      <c r="I11" s="56">
        <f t="shared" si="0"/>
        <v>0.91543245892867242</v>
      </c>
      <c r="K11" s="55">
        <f t="shared" si="2"/>
        <v>72343.191591173803</v>
      </c>
      <c r="L11" s="91">
        <f t="shared" si="1"/>
        <v>8.4567541071327579E-2</v>
      </c>
    </row>
    <row r="12" spans="1:12" ht="22.5" x14ac:dyDescent="0.25">
      <c r="A12" s="44">
        <v>190974424</v>
      </c>
      <c r="B12" s="5" t="s">
        <v>28</v>
      </c>
      <c r="C12" s="59">
        <v>2938.3937333289314</v>
      </c>
      <c r="D12" s="41">
        <v>573</v>
      </c>
      <c r="E12" s="54">
        <v>8.3797729799335779E-2</v>
      </c>
      <c r="F12" s="54">
        <v>2.8658935285246788E-2</v>
      </c>
      <c r="H12" s="90">
        <f>'6.Regresija'!$C$19+'6.Regresija'!$C$20*D12+'6.Regresija'!$C$21*E12+'6.Regresija'!$C$22*F12</f>
        <v>3123.8499671665531</v>
      </c>
      <c r="I12" s="56">
        <f t="shared" si="0"/>
        <v>1.0631148343852193</v>
      </c>
      <c r="K12" s="55">
        <f t="shared" si="2"/>
        <v>0</v>
      </c>
      <c r="L12" s="91">
        <f t="shared" si="1"/>
        <v>0</v>
      </c>
    </row>
    <row r="13" spans="1:12" x14ac:dyDescent="0.25">
      <c r="A13" s="44">
        <v>190974577</v>
      </c>
      <c r="B13" s="5" t="s">
        <v>29</v>
      </c>
      <c r="C13" s="59">
        <v>3554.2946937985457</v>
      </c>
      <c r="D13" s="41">
        <v>585.16666666666663</v>
      </c>
      <c r="E13" s="54">
        <v>7.1974067903277261E-2</v>
      </c>
      <c r="F13" s="54">
        <v>6.7855981384022765E-4</v>
      </c>
      <c r="H13" s="90">
        <f>'6.Regresija'!$C$19+'6.Regresija'!$C$20*D13+'6.Regresija'!$C$21*E13+'6.Regresija'!$C$22*F13</f>
        <v>3108.0810552391818</v>
      </c>
      <c r="I13" s="56">
        <f t="shared" si="0"/>
        <v>0.8744578947440943</v>
      </c>
      <c r="K13" s="55">
        <f t="shared" si="2"/>
        <v>261109.34749698779</v>
      </c>
      <c r="L13" s="91">
        <f t="shared" si="1"/>
        <v>0.1255421052559057</v>
      </c>
    </row>
    <row r="14" spans="1:12" ht="33.75" x14ac:dyDescent="0.25">
      <c r="A14" s="44">
        <v>193180433</v>
      </c>
      <c r="B14" s="5" t="s">
        <v>30</v>
      </c>
      <c r="C14" s="59">
        <v>2991.7691963791744</v>
      </c>
      <c r="D14" s="41">
        <v>412.5</v>
      </c>
      <c r="E14" s="54">
        <v>0.20885592248015891</v>
      </c>
      <c r="F14" s="54">
        <v>0</v>
      </c>
      <c r="H14" s="90">
        <f>'6.Regresija'!$C$19+'6.Regresija'!$C$20*D14+'6.Regresija'!$C$21*E14+'6.Regresija'!$C$22*F14</f>
        <v>2968.4449847445098</v>
      </c>
      <c r="I14" s="56">
        <f t="shared" si="0"/>
        <v>0.99220387332589255</v>
      </c>
      <c r="K14" s="55">
        <f t="shared" si="2"/>
        <v>9621.2372992991513</v>
      </c>
      <c r="L14" s="91">
        <f t="shared" si="1"/>
        <v>7.7961266741074509E-3</v>
      </c>
    </row>
    <row r="15" spans="1:12" ht="33.75" x14ac:dyDescent="0.25">
      <c r="A15" s="44">
        <v>190804938</v>
      </c>
      <c r="B15" s="5" t="s">
        <v>31</v>
      </c>
      <c r="C15" s="59">
        <v>3111.402372545394</v>
      </c>
      <c r="D15" s="41">
        <v>323.08333333333331</v>
      </c>
      <c r="E15" s="54">
        <v>6.9044014393428735E-2</v>
      </c>
      <c r="F15" s="54">
        <v>6.9198075948859739E-2</v>
      </c>
      <c r="H15" s="90">
        <f>'6.Regresija'!$C$19+'6.Regresija'!$C$20*D15+'6.Regresija'!$C$21*E15+'6.Regresija'!$C$22*F15</f>
        <v>3314.6777391455444</v>
      </c>
      <c r="I15" s="56">
        <f t="shared" si="0"/>
        <v>1.0653323942906985</v>
      </c>
      <c r="K15" s="55">
        <f t="shared" si="2"/>
        <v>0</v>
      </c>
      <c r="L15" s="91">
        <f t="shared" si="1"/>
        <v>0</v>
      </c>
    </row>
    <row r="16" spans="1:12" ht="22.5" x14ac:dyDescent="0.25">
      <c r="A16" s="44">
        <v>190805125</v>
      </c>
      <c r="B16" s="5" t="s">
        <v>32</v>
      </c>
      <c r="C16" s="59">
        <v>2881.2566508771552</v>
      </c>
      <c r="D16" s="41">
        <v>537.33333333333326</v>
      </c>
      <c r="E16" s="54">
        <v>0.20004427396443097</v>
      </c>
      <c r="F16" s="54">
        <v>6.9101080049017299E-2</v>
      </c>
      <c r="H16" s="90">
        <f>'6.Regresija'!$C$19+'6.Regresija'!$C$20*D16+'6.Regresija'!$C$21*E16+'6.Regresija'!$C$22*F16</f>
        <v>2992.7519034517145</v>
      </c>
      <c r="I16" s="56">
        <f t="shared" si="0"/>
        <v>1.0386967445404824</v>
      </c>
      <c r="K16" s="55">
        <f t="shared" si="2"/>
        <v>0</v>
      </c>
      <c r="L16" s="91">
        <f t="shared" si="1"/>
        <v>0</v>
      </c>
    </row>
    <row r="17" spans="1:12" ht="22.5" x14ac:dyDescent="0.25">
      <c r="A17" s="44">
        <v>290977720</v>
      </c>
      <c r="B17" s="5" t="s">
        <v>35</v>
      </c>
      <c r="C17" s="59">
        <v>2526.1179846011428</v>
      </c>
      <c r="D17" s="41">
        <v>902.16666666666663</v>
      </c>
      <c r="E17" s="54">
        <v>0.1745045663185352</v>
      </c>
      <c r="F17" s="54">
        <v>2.8720026584649047E-2</v>
      </c>
      <c r="H17" s="90">
        <f>'6.Regresija'!$C$19+'6.Regresija'!$C$20*D17+'6.Regresija'!$C$21*E17+'6.Regresija'!$C$22*F17</f>
        <v>2811.0894774313142</v>
      </c>
      <c r="I17" s="56">
        <f t="shared" si="0"/>
        <v>1.1128100486862915</v>
      </c>
      <c r="K17" s="55">
        <f t="shared" si="2"/>
        <v>0</v>
      </c>
      <c r="L17" s="91">
        <f t="shared" si="1"/>
        <v>0</v>
      </c>
    </row>
    <row r="18" spans="1:12" ht="22.5" x14ac:dyDescent="0.25">
      <c r="A18" s="44">
        <v>111963995</v>
      </c>
      <c r="B18" s="5" t="s">
        <v>37</v>
      </c>
      <c r="C18" s="59">
        <v>2381.8005866980106</v>
      </c>
      <c r="D18" s="41">
        <v>1271.25</v>
      </c>
      <c r="E18" s="54">
        <v>0.26639519874660861</v>
      </c>
      <c r="F18" s="54">
        <v>0</v>
      </c>
      <c r="H18" s="90">
        <f>'6.Regresija'!$C$19+'6.Regresija'!$C$20*D18+'6.Regresija'!$C$21*E18+'6.Regresija'!$C$22*F18</f>
        <v>2446.5480430522389</v>
      </c>
      <c r="I18" s="56">
        <f t="shared" si="0"/>
        <v>1.0271842473781527</v>
      </c>
      <c r="K18" s="55">
        <f t="shared" si="2"/>
        <v>0</v>
      </c>
      <c r="L18" s="91">
        <f t="shared" si="1"/>
        <v>0</v>
      </c>
    </row>
    <row r="19" spans="1:12" ht="33.75" x14ac:dyDescent="0.25">
      <c r="A19" s="44">
        <v>304384359</v>
      </c>
      <c r="B19" s="93" t="s">
        <v>39</v>
      </c>
      <c r="C19" s="59">
        <v>4017.9787707196901</v>
      </c>
      <c r="D19" s="41">
        <v>379.24999999999994</v>
      </c>
      <c r="E19" s="54">
        <v>1.3918067226890759E-2</v>
      </c>
      <c r="F19" s="54">
        <v>0.13665095946322744</v>
      </c>
      <c r="H19" s="90">
        <f>'6.Regresija'!$C$19+'6.Regresija'!$C$20*D19+'6.Regresija'!$C$21*E19+'6.Regresija'!$C$22*F19</f>
        <v>3447.5238907451449</v>
      </c>
      <c r="I19" s="56">
        <f t="shared" si="0"/>
        <v>0.85802441662170181</v>
      </c>
      <c r="K19" s="55">
        <f t="shared" si="2"/>
        <v>216345.01323034626</v>
      </c>
      <c r="L19" s="91">
        <f t="shared" si="1"/>
        <v>0.14197558337829819</v>
      </c>
    </row>
    <row r="20" spans="1:12" ht="33.75" x14ac:dyDescent="0.25">
      <c r="A20" s="44">
        <v>190805997</v>
      </c>
      <c r="B20" s="5" t="s">
        <v>42</v>
      </c>
      <c r="C20" s="59">
        <v>2772.112996054967</v>
      </c>
      <c r="D20" s="41">
        <v>425.08333333333337</v>
      </c>
      <c r="E20" s="54">
        <v>0.28479830090555458</v>
      </c>
      <c r="F20" s="54">
        <v>0</v>
      </c>
      <c r="H20" s="90">
        <f>'6.Regresija'!$C$19+'6.Regresija'!$C$20*D20+'6.Regresija'!$C$21*E20+'6.Regresija'!$C$22*F20</f>
        <v>2837.4293801727331</v>
      </c>
      <c r="I20" s="56">
        <f t="shared" si="0"/>
        <v>1.0235619486690184</v>
      </c>
      <c r="K20" s="55">
        <f t="shared" si="2"/>
        <v>0</v>
      </c>
      <c r="L20" s="91">
        <f t="shared" si="1"/>
        <v>0</v>
      </c>
    </row>
    <row r="21" spans="1:12" ht="22.5" x14ac:dyDescent="0.25">
      <c r="A21" s="44">
        <v>190087881</v>
      </c>
      <c r="B21" s="5" t="s">
        <v>47</v>
      </c>
      <c r="C21" s="59">
        <v>3383.5202934238941</v>
      </c>
      <c r="D21" s="41">
        <v>360.25000000000006</v>
      </c>
      <c r="E21" s="54">
        <v>1.707726763717805E-2</v>
      </c>
      <c r="F21" s="54">
        <v>2.3603440286362187E-2</v>
      </c>
      <c r="H21" s="90">
        <f>'6.Regresija'!$C$19+'6.Regresija'!$C$20*D21+'6.Regresija'!$C$21*E21+'6.Regresija'!$C$22*F21</f>
        <v>3334.0690991901279</v>
      </c>
      <c r="I21" s="56">
        <f t="shared" si="0"/>
        <v>0.9853846911071058</v>
      </c>
      <c r="K21" s="55">
        <f t="shared" si="2"/>
        <v>17814.792722714301</v>
      </c>
      <c r="L21" s="91">
        <f t="shared" si="1"/>
        <v>1.4615308892894197E-2</v>
      </c>
    </row>
    <row r="22" spans="1:12" ht="22.5" x14ac:dyDescent="0.25">
      <c r="A22" s="44">
        <v>111967488</v>
      </c>
      <c r="B22" s="5" t="s">
        <v>49</v>
      </c>
      <c r="C22" s="59">
        <v>2961.2220655680435</v>
      </c>
      <c r="D22" s="41">
        <v>147.41666666666666</v>
      </c>
      <c r="E22" s="54">
        <v>9.0909090909090905E-3</v>
      </c>
      <c r="F22" s="54">
        <v>0</v>
      </c>
      <c r="H22" s="90">
        <f>'6.Regresija'!$C$19+'6.Regresija'!$C$20*D22+'6.Regresija'!$C$21*E22+'6.Regresija'!$C$22*F22</f>
        <v>3428.5304032953391</v>
      </c>
      <c r="I22" s="56">
        <f t="shared" si="0"/>
        <v>1.157809285281566</v>
      </c>
      <c r="K22" s="55">
        <f t="shared" si="2"/>
        <v>0</v>
      </c>
      <c r="L22" s="91">
        <f t="shared" si="1"/>
        <v>0</v>
      </c>
    </row>
    <row r="23" spans="1:12" ht="22.5" x14ac:dyDescent="0.25">
      <c r="A23" s="44">
        <v>190807286</v>
      </c>
      <c r="B23" s="5" t="s">
        <v>51</v>
      </c>
      <c r="C23" s="59">
        <v>2496.1236867780462</v>
      </c>
      <c r="D23" s="41">
        <v>702.16666666666663</v>
      </c>
      <c r="E23" s="54">
        <v>0.38371597276028191</v>
      </c>
      <c r="F23" s="54">
        <v>0</v>
      </c>
      <c r="H23" s="90">
        <f>'6.Regresija'!$C$19+'6.Regresija'!$C$20*D23+'6.Regresija'!$C$21*E23+'6.Regresija'!$C$22*F23</f>
        <v>2537.037417007029</v>
      </c>
      <c r="I23" s="56">
        <f t="shared" si="0"/>
        <v>1.0163909066067931</v>
      </c>
      <c r="K23" s="55">
        <f t="shared" si="2"/>
        <v>0</v>
      </c>
      <c r="L23" s="91">
        <f t="shared" si="1"/>
        <v>0</v>
      </c>
    </row>
    <row r="24" spans="1:12" ht="33.75" x14ac:dyDescent="0.25">
      <c r="A24" s="44">
        <v>190807514</v>
      </c>
      <c r="B24" s="5" t="s">
        <v>52</v>
      </c>
      <c r="C24" s="59">
        <v>2714.0648698816585</v>
      </c>
      <c r="D24" s="41">
        <v>598.33333333333337</v>
      </c>
      <c r="E24" s="54">
        <v>0.14087432862915997</v>
      </c>
      <c r="F24" s="54">
        <v>4.9462231552766633E-2</v>
      </c>
      <c r="H24" s="90">
        <f>'6.Regresija'!$C$19+'6.Regresija'!$C$20*D24+'6.Regresija'!$C$21*E24+'6.Regresija'!$C$22*F24</f>
        <v>3039.1438290929191</v>
      </c>
      <c r="I24" s="56">
        <f t="shared" si="0"/>
        <v>1.1197756777366323</v>
      </c>
      <c r="K24" s="55">
        <f t="shared" si="2"/>
        <v>0</v>
      </c>
      <c r="L24" s="91">
        <f t="shared" si="1"/>
        <v>0</v>
      </c>
    </row>
    <row r="25" spans="1:12" ht="22.5" x14ac:dyDescent="0.25">
      <c r="A25" s="44">
        <v>190807471</v>
      </c>
      <c r="B25" s="5" t="s">
        <v>55</v>
      </c>
      <c r="C25" s="59">
        <v>3144.598775160277</v>
      </c>
      <c r="D25" s="41">
        <v>292.58333333333331</v>
      </c>
      <c r="E25" s="54">
        <v>0.23388053264726089</v>
      </c>
      <c r="F25" s="54">
        <v>0</v>
      </c>
      <c r="H25" s="90">
        <f>'6.Regresija'!$C$19+'6.Regresija'!$C$20*D25+'6.Regresija'!$C$21*E25+'6.Regresija'!$C$22*F25</f>
        <v>2987.0152383087138</v>
      </c>
      <c r="I25" s="56">
        <f t="shared" si="0"/>
        <v>0.94988755382837953</v>
      </c>
      <c r="K25" s="55">
        <f t="shared" si="2"/>
        <v>46106.316490486519</v>
      </c>
      <c r="L25" s="91">
        <f t="shared" si="1"/>
        <v>5.0112446171620473E-2</v>
      </c>
    </row>
    <row r="26" spans="1:12" ht="33.75" x14ac:dyDescent="0.25">
      <c r="A26" s="44">
        <v>190971848</v>
      </c>
      <c r="B26" s="5" t="s">
        <v>61</v>
      </c>
      <c r="C26" s="59">
        <v>3702.0786178898334</v>
      </c>
      <c r="D26" s="41">
        <v>444.25</v>
      </c>
      <c r="E26" s="54">
        <v>5.2193427411232708E-2</v>
      </c>
      <c r="F26" s="54">
        <v>1.8559113305376861E-2</v>
      </c>
      <c r="H26" s="90">
        <f>'6.Regresija'!$C$19+'6.Regresija'!$C$20*D26+'6.Regresija'!$C$21*E26+'6.Regresija'!$C$22*F26</f>
        <v>3229.3253014957545</v>
      </c>
      <c r="I26" s="56">
        <f t="shared" si="0"/>
        <v>0.87230057349145496</v>
      </c>
      <c r="K26" s="55">
        <f t="shared" si="2"/>
        <v>210020.66080806954</v>
      </c>
      <c r="L26" s="91">
        <f t="shared" si="1"/>
        <v>0.12769942650854504</v>
      </c>
    </row>
    <row r="27" spans="1:12" ht="22.5" x14ac:dyDescent="0.25">
      <c r="A27" s="44">
        <v>305239644</v>
      </c>
      <c r="B27" s="93" t="s">
        <v>64</v>
      </c>
      <c r="C27" s="59">
        <v>6739.1483307332301</v>
      </c>
      <c r="D27" s="41">
        <v>213.66666666666666</v>
      </c>
      <c r="E27" s="54">
        <v>0</v>
      </c>
      <c r="F27" s="54">
        <v>0</v>
      </c>
      <c r="H27" s="90">
        <f>'6.Regresija'!$C$19+'6.Regresija'!$C$20*D27+'6.Regresija'!$C$21*E27+'6.Regresija'!$C$22*F27</f>
        <v>3410.4936466056433</v>
      </c>
      <c r="I27" s="56">
        <f t="shared" si="0"/>
        <v>0.50607190689844572</v>
      </c>
      <c r="K27" s="55">
        <f t="shared" si="2"/>
        <v>711222.55084192764</v>
      </c>
      <c r="L27" s="91">
        <f t="shared" si="1"/>
        <v>0.49392809310155428</v>
      </c>
    </row>
    <row r="28" spans="1:12" x14ac:dyDescent="0.25">
      <c r="B28" s="94" t="s">
        <v>70</v>
      </c>
      <c r="C28" s="74">
        <f>AVERAGE(C7:C27)</f>
        <v>3294.5674049783424</v>
      </c>
      <c r="D28" s="74"/>
      <c r="E28" s="74"/>
      <c r="F28" s="74"/>
      <c r="G28" s="74"/>
      <c r="H28" s="74">
        <f t="shared" ref="H28" si="3">AVERAGE(H7:H27)</f>
        <v>3066.2591057476079</v>
      </c>
    </row>
    <row r="29" spans="1:12" x14ac:dyDescent="0.25">
      <c r="D29" s="83"/>
      <c r="E29" s="83"/>
    </row>
    <row r="30" spans="1:12" x14ac:dyDescent="0.25">
      <c r="D30" s="83"/>
      <c r="E30" s="83"/>
      <c r="K30" s="55">
        <f>MAX(K7:K27)</f>
        <v>784626.64141949895</v>
      </c>
      <c r="L30" t="s">
        <v>420</v>
      </c>
    </row>
    <row r="31" spans="1:12" x14ac:dyDescent="0.25">
      <c r="D31" s="83"/>
      <c r="E31" s="83"/>
      <c r="K31" s="55">
        <f>SUM(K7:K27)</f>
        <v>2364140.1873593014</v>
      </c>
      <c r="L31" t="s">
        <v>421</v>
      </c>
    </row>
    <row r="32" spans="1:12" x14ac:dyDescent="0.25">
      <c r="D32" s="83"/>
      <c r="E32" s="83"/>
      <c r="K32" s="55">
        <f>SUMPRODUCT(C7:C27,D7:D27)</f>
        <v>32766770.863917645</v>
      </c>
      <c r="L32" t="s">
        <v>422</v>
      </c>
    </row>
    <row r="33" spans="4:12" x14ac:dyDescent="0.25">
      <c r="D33" s="83"/>
      <c r="E33" s="83"/>
      <c r="K33" s="91">
        <f>K31/K32</f>
        <v>7.2150539251417747E-2</v>
      </c>
      <c r="L33" t="s">
        <v>423</v>
      </c>
    </row>
    <row r="34" spans="4:12" x14ac:dyDescent="0.25">
      <c r="D34" s="83"/>
      <c r="E34" s="83"/>
    </row>
    <row r="35" spans="4:12" x14ac:dyDescent="0.25">
      <c r="D35" s="83"/>
      <c r="E35" s="83"/>
    </row>
    <row r="36" spans="4:12" x14ac:dyDescent="0.25">
      <c r="D36" s="83"/>
      <c r="E36" s="83"/>
    </row>
    <row r="37" spans="4:12" x14ac:dyDescent="0.25">
      <c r="D37" s="83"/>
      <c r="E37" s="83"/>
    </row>
    <row r="38" spans="4:12" x14ac:dyDescent="0.25">
      <c r="D38" s="83"/>
      <c r="E38" s="83"/>
    </row>
    <row r="39" spans="4:12" x14ac:dyDescent="0.25">
      <c r="D39" s="83"/>
      <c r="E39" s="83"/>
    </row>
    <row r="40" spans="4:12" x14ac:dyDescent="0.25">
      <c r="D40" s="83"/>
      <c r="E40" s="83"/>
    </row>
    <row r="41" spans="4:12" x14ac:dyDescent="0.25">
      <c r="D41" s="83"/>
      <c r="E41" s="83"/>
    </row>
    <row r="42" spans="4:12" x14ac:dyDescent="0.25">
      <c r="D42" s="83"/>
      <c r="E42" s="83"/>
    </row>
    <row r="43" spans="4:12" x14ac:dyDescent="0.25">
      <c r="D43" s="83"/>
      <c r="E43" s="83"/>
    </row>
    <row r="44" spans="4:12" x14ac:dyDescent="0.25">
      <c r="D44" s="83"/>
      <c r="E44" s="83"/>
    </row>
    <row r="45" spans="4:12" x14ac:dyDescent="0.25">
      <c r="D45" s="83"/>
      <c r="E45" s="83"/>
    </row>
    <row r="46" spans="4:12" x14ac:dyDescent="0.25">
      <c r="D46" s="83"/>
      <c r="E46" s="83"/>
    </row>
    <row r="47" spans="4:12" x14ac:dyDescent="0.25">
      <c r="D47" s="83"/>
      <c r="E47" s="83"/>
    </row>
    <row r="48" spans="4:12" x14ac:dyDescent="0.25">
      <c r="D48" s="83"/>
      <c r="E48" s="83"/>
    </row>
    <row r="49" spans="4:5" x14ac:dyDescent="0.25">
      <c r="D49" s="83"/>
      <c r="E49" s="83"/>
    </row>
    <row r="50" spans="4:5" x14ac:dyDescent="0.25">
      <c r="D50" s="83"/>
      <c r="E50" s="83"/>
    </row>
    <row r="51" spans="4:5" x14ac:dyDescent="0.25">
      <c r="D51" s="83"/>
      <c r="E51" s="83"/>
    </row>
    <row r="52" spans="4:5" x14ac:dyDescent="0.25">
      <c r="D52" s="83"/>
      <c r="E52" s="83"/>
    </row>
    <row r="53" spans="4:5" x14ac:dyDescent="0.25">
      <c r="D53" s="83"/>
      <c r="E53" s="83"/>
    </row>
    <row r="54" spans="4:5" x14ac:dyDescent="0.25">
      <c r="D54" s="83"/>
      <c r="E54" s="83"/>
    </row>
    <row r="55" spans="4:5" x14ac:dyDescent="0.25">
      <c r="D55" s="83"/>
      <c r="E55" s="83"/>
    </row>
    <row r="56" spans="4:5" x14ac:dyDescent="0.25">
      <c r="D56" s="83"/>
      <c r="E56" s="83"/>
    </row>
    <row r="57" spans="4:5" x14ac:dyDescent="0.25">
      <c r="D57" s="83"/>
      <c r="E57" s="83"/>
    </row>
    <row r="58" spans="4:5" x14ac:dyDescent="0.25">
      <c r="D58" s="83"/>
      <c r="E58" s="83"/>
    </row>
    <row r="59" spans="4:5" x14ac:dyDescent="0.25">
      <c r="D59" s="83"/>
      <c r="E59" s="83"/>
    </row>
    <row r="60" spans="4:5" x14ac:dyDescent="0.25">
      <c r="D60" s="83"/>
      <c r="E60" s="83"/>
    </row>
    <row r="61" spans="4:5" x14ac:dyDescent="0.25">
      <c r="D61" s="83"/>
      <c r="E61" s="83"/>
    </row>
    <row r="62" spans="4:5" x14ac:dyDescent="0.25">
      <c r="D62" s="83"/>
      <c r="E62" s="83"/>
    </row>
    <row r="63" spans="4:5" x14ac:dyDescent="0.25">
      <c r="D63" s="83"/>
      <c r="E63" s="83"/>
    </row>
    <row r="64" spans="4:5" x14ac:dyDescent="0.25">
      <c r="D64" s="83"/>
      <c r="E64" s="83"/>
    </row>
    <row r="65" spans="4:5" x14ac:dyDescent="0.25">
      <c r="D65" s="83"/>
      <c r="E65" s="83"/>
    </row>
    <row r="66" spans="4:5" x14ac:dyDescent="0.25">
      <c r="D66" s="83"/>
      <c r="E66" s="83"/>
    </row>
    <row r="67" spans="4:5" x14ac:dyDescent="0.25">
      <c r="D67" s="83"/>
      <c r="E67" s="83"/>
    </row>
    <row r="68" spans="4:5" x14ac:dyDescent="0.25">
      <c r="D68" s="83"/>
      <c r="E68" s="83"/>
    </row>
    <row r="69" spans="4:5" x14ac:dyDescent="0.25">
      <c r="D69" s="83"/>
      <c r="E69" s="83"/>
    </row>
  </sheetData>
  <conditionalFormatting sqref="L31">
    <cfRule type="colorScale" priority="4">
      <colorScale>
        <cfvo type="min"/>
        <cfvo type="percentile" val="50"/>
        <cfvo type="max"/>
        <color rgb="FFF8696B"/>
        <color rgb="FFFFEB84"/>
        <color rgb="FF63BE7B"/>
      </colorScale>
    </cfRule>
  </conditionalFormatting>
  <conditionalFormatting sqref="L33">
    <cfRule type="colorScale" priority="3">
      <colorScale>
        <cfvo type="min"/>
        <cfvo type="percentile" val="50"/>
        <cfvo type="max"/>
        <color rgb="FFF8696B"/>
        <color rgb="FFFFEB84"/>
        <color rgb="FF63BE7B"/>
      </colorScale>
    </cfRule>
  </conditionalFormatting>
  <conditionalFormatting sqref="K7:K27">
    <cfRule type="dataBar" priority="2">
      <dataBar>
        <cfvo type="min"/>
        <cfvo type="max"/>
        <color rgb="FF63C384"/>
      </dataBar>
      <extLst>
        <ext xmlns:x14="http://schemas.microsoft.com/office/spreadsheetml/2009/9/main" uri="{B025F937-C7B1-47D3-B67F-A62EFF666E3E}">
          <x14:id>{BDA97AF2-17EC-456E-95AA-9639538D0A01}</x14:id>
        </ext>
      </extLst>
    </cfRule>
  </conditionalFormatting>
  <conditionalFormatting sqref="L7:L27">
    <cfRule type="dataBar" priority="1">
      <dataBar>
        <cfvo type="min"/>
        <cfvo type="max"/>
        <color rgb="FF63C384"/>
      </dataBar>
      <extLst>
        <ext xmlns:x14="http://schemas.microsoft.com/office/spreadsheetml/2009/9/main" uri="{B025F937-C7B1-47D3-B67F-A62EFF666E3E}">
          <x14:id>{73A1E669-9B62-4194-875C-6D762CB5CD49}</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BDA97AF2-17EC-456E-95AA-9639538D0A01}">
            <x14:dataBar minLength="0" maxLength="100" border="1" negativeBarBorderColorSameAsPositive="0">
              <x14:cfvo type="autoMin"/>
              <x14:cfvo type="autoMax"/>
              <x14:borderColor rgb="FF63C384"/>
              <x14:negativeFillColor rgb="FFFF0000"/>
              <x14:negativeBorderColor rgb="FFFF0000"/>
              <x14:axisColor rgb="FF000000"/>
            </x14:dataBar>
          </x14:cfRule>
          <xm:sqref>K7:K27</xm:sqref>
        </x14:conditionalFormatting>
        <x14:conditionalFormatting xmlns:xm="http://schemas.microsoft.com/office/excel/2006/main">
          <x14:cfRule type="dataBar" id="{73A1E669-9B62-4194-875C-6D762CB5CD49}">
            <x14:dataBar minLength="0" maxLength="100" border="1" negativeBarBorderColorSameAsPositive="0">
              <x14:cfvo type="autoMin"/>
              <x14:cfvo type="autoMax"/>
              <x14:borderColor rgb="FF63C384"/>
              <x14:negativeFillColor rgb="FFFF0000"/>
              <x14:negativeBorderColor rgb="FFFF0000"/>
              <x14:axisColor rgb="FF000000"/>
            </x14:dataBar>
          </x14:cfRule>
          <xm:sqref>L7:L27</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00FDC-8D92-4398-BC6B-6C2671B3EBE0}">
  <sheetPr codeName="Sheet13"/>
  <dimension ref="A1:L45"/>
  <sheetViews>
    <sheetView zoomScale="80" zoomScaleNormal="80" workbookViewId="0">
      <selection activeCell="B25" sqref="B25"/>
    </sheetView>
  </sheetViews>
  <sheetFormatPr defaultRowHeight="15" x14ac:dyDescent="0.25"/>
  <cols>
    <col min="2" max="2" width="16.140625" customWidth="1"/>
    <col min="3" max="6" width="16.85546875" customWidth="1"/>
    <col min="8" max="8" width="11.5703125" customWidth="1"/>
    <col min="9" max="9" width="12.28515625" customWidth="1"/>
    <col min="11" max="11" width="17.5703125" customWidth="1"/>
    <col min="12" max="12" width="18.7109375" customWidth="1"/>
  </cols>
  <sheetData>
    <row r="1" spans="1:12" x14ac:dyDescent="0.25">
      <c r="A1" s="7" t="s">
        <v>425</v>
      </c>
    </row>
    <row r="5" spans="1:12" ht="75" x14ac:dyDescent="0.25">
      <c r="A5" s="8"/>
      <c r="B5" s="8"/>
      <c r="C5" s="38" t="s">
        <v>74</v>
      </c>
      <c r="D5" s="35" t="s">
        <v>386</v>
      </c>
      <c r="E5" s="40" t="s">
        <v>352</v>
      </c>
      <c r="F5" s="40" t="s">
        <v>389</v>
      </c>
      <c r="H5" s="14" t="s">
        <v>417</v>
      </c>
      <c r="I5" s="14" t="s">
        <v>426</v>
      </c>
      <c r="K5" s="14" t="s">
        <v>419</v>
      </c>
      <c r="L5" s="14" t="s">
        <v>418</v>
      </c>
    </row>
    <row r="6" spans="1:12" x14ac:dyDescent="0.25">
      <c r="A6" s="5" t="s">
        <v>314</v>
      </c>
      <c r="B6" s="5" t="s">
        <v>315</v>
      </c>
      <c r="C6" s="46" t="s">
        <v>87</v>
      </c>
      <c r="D6" s="47" t="s">
        <v>89</v>
      </c>
      <c r="E6" s="47" t="s">
        <v>100</v>
      </c>
      <c r="F6" s="47" t="s">
        <v>103</v>
      </c>
    </row>
    <row r="7" spans="1:12" ht="22.5" x14ac:dyDescent="0.25">
      <c r="A7" s="44">
        <v>300039337</v>
      </c>
      <c r="B7" s="5" t="s">
        <v>7</v>
      </c>
      <c r="C7" s="59">
        <v>2130.3368020156445</v>
      </c>
      <c r="D7" s="43">
        <v>2074.1666666666665</v>
      </c>
      <c r="E7" s="53">
        <v>0.32613476983422091</v>
      </c>
      <c r="F7" s="53">
        <v>9.6322915184151332E-3</v>
      </c>
      <c r="H7" s="90">
        <f>'6.Regresija'!$C$19+'6.Regresija'!$C$20*D7+'6.Regresija'!$C$21*E7+'6.Regresija'!$C$22*F7</f>
        <v>1958.8537227608506</v>
      </c>
      <c r="I7" s="56">
        <f>H7/C7</f>
        <v>0.91950424031892841</v>
      </c>
      <c r="K7" s="55">
        <f>+IF(I7&lt;1,(C7-H7)*D7,0)</f>
        <v>355684.48688765161</v>
      </c>
      <c r="L7" s="91">
        <f>+IF(I7&lt;1,1-I7,0)</f>
        <v>8.0495759681071588E-2</v>
      </c>
    </row>
    <row r="8" spans="1:12" ht="33.75" x14ac:dyDescent="0.25">
      <c r="A8" s="44">
        <v>190961010</v>
      </c>
      <c r="B8" s="5" t="s">
        <v>8</v>
      </c>
      <c r="C8" s="59">
        <v>2965.2482602836453</v>
      </c>
      <c r="D8" s="41">
        <v>308.58333333333331</v>
      </c>
      <c r="E8" s="54">
        <v>8.2715825223633591E-2</v>
      </c>
      <c r="F8" s="54">
        <v>0</v>
      </c>
      <c r="H8" s="90">
        <f>'6.Regresija'!$C$19+'6.Regresija'!$C$20*D8+'6.Regresija'!$C$21*E8+'6.Regresija'!$C$22*F8</f>
        <v>3227.3761329550371</v>
      </c>
      <c r="I8" s="56">
        <f t="shared" ref="I8:I40" si="0">H8/C8</f>
        <v>1.0883999752001601</v>
      </c>
      <c r="K8" s="55">
        <f t="shared" ref="K8:K40" si="1">+IF(I8&lt;1,(C8-H8)*D8,0)</f>
        <v>0</v>
      </c>
      <c r="L8" s="91">
        <f t="shared" ref="L8:L40" si="2">+IF(I8&lt;1,1-I8,0)</f>
        <v>0</v>
      </c>
    </row>
    <row r="9" spans="1:12" ht="33.75" x14ac:dyDescent="0.25">
      <c r="A9" s="44">
        <v>302643724</v>
      </c>
      <c r="B9" s="5" t="s">
        <v>9</v>
      </c>
      <c r="C9" s="59">
        <v>2422.4149758182571</v>
      </c>
      <c r="D9" s="41">
        <v>942.25000000000011</v>
      </c>
      <c r="E9" s="54">
        <v>0.21274169949158658</v>
      </c>
      <c r="F9" s="54">
        <v>5.3135015416678949E-2</v>
      </c>
      <c r="H9" s="90">
        <f>'6.Regresija'!$C$19+'6.Regresija'!$C$20*D9+'6.Regresija'!$C$21*E9+'6.Regresija'!$C$22*F9</f>
        <v>2753.7519457769986</v>
      </c>
      <c r="I9" s="56">
        <f t="shared" si="0"/>
        <v>1.1367796076503451</v>
      </c>
      <c r="K9" s="55">
        <f t="shared" si="1"/>
        <v>0</v>
      </c>
      <c r="L9" s="91">
        <f t="shared" si="2"/>
        <v>0</v>
      </c>
    </row>
    <row r="10" spans="1:12" ht="33.75" x14ac:dyDescent="0.25">
      <c r="A10" s="44">
        <v>190976966</v>
      </c>
      <c r="B10" s="5" t="s">
        <v>10</v>
      </c>
      <c r="C10" s="59">
        <v>2147.1585511712401</v>
      </c>
      <c r="D10" s="41">
        <v>1069.1666666666667</v>
      </c>
      <c r="E10" s="54">
        <v>6.0393138846853059E-2</v>
      </c>
      <c r="F10" s="54">
        <v>3.6320258161311647E-4</v>
      </c>
      <c r="H10" s="90">
        <f>'6.Regresija'!$C$19+'6.Regresija'!$C$20*D10+'6.Regresija'!$C$21*E10+'6.Regresija'!$C$22*F10</f>
        <v>2885.9042119293595</v>
      </c>
      <c r="I10" s="56">
        <f t="shared" si="0"/>
        <v>1.3440573405048013</v>
      </c>
      <c r="K10" s="55">
        <f t="shared" si="1"/>
        <v>0</v>
      </c>
      <c r="L10" s="91">
        <f t="shared" si="2"/>
        <v>0</v>
      </c>
    </row>
    <row r="11" spans="1:12" ht="22.5" x14ac:dyDescent="0.25">
      <c r="A11" s="44">
        <v>111964563</v>
      </c>
      <c r="B11" s="5" t="s">
        <v>11</v>
      </c>
      <c r="C11" s="59">
        <v>2021.762515931925</v>
      </c>
      <c r="D11" s="41">
        <v>574.66666666666663</v>
      </c>
      <c r="E11" s="54">
        <v>0.17499150654903786</v>
      </c>
      <c r="F11" s="54">
        <v>0</v>
      </c>
      <c r="H11" s="90">
        <f>'6.Regresija'!$C$19+'6.Regresija'!$C$20*D11+'6.Regresija'!$C$21*E11+'6.Regresija'!$C$22*F11</f>
        <v>2943.3695865469931</v>
      </c>
      <c r="I11" s="56">
        <f t="shared" si="0"/>
        <v>1.4558433858341944</v>
      </c>
      <c r="K11" s="55">
        <f t="shared" si="1"/>
        <v>0</v>
      </c>
      <c r="L11" s="91">
        <f t="shared" si="2"/>
        <v>0</v>
      </c>
    </row>
    <row r="12" spans="1:12" ht="33.75" x14ac:dyDescent="0.25">
      <c r="A12" s="44">
        <v>191425670</v>
      </c>
      <c r="B12" s="5" t="s">
        <v>13</v>
      </c>
      <c r="C12" s="59">
        <v>2983.9851834297597</v>
      </c>
      <c r="D12" s="41">
        <v>462.58333333333331</v>
      </c>
      <c r="E12" s="54">
        <v>0.2596477918864189</v>
      </c>
      <c r="F12" s="54">
        <v>2.2345462845016321E-2</v>
      </c>
      <c r="H12" s="90">
        <f>'6.Regresija'!$C$19+'6.Regresija'!$C$20*D12+'6.Regresija'!$C$21*E12+'6.Regresija'!$C$22*F12</f>
        <v>2883.3515516155062</v>
      </c>
      <c r="I12" s="56">
        <f t="shared" si="0"/>
        <v>0.96627542510161313</v>
      </c>
      <c r="K12" s="55">
        <f t="shared" si="1"/>
        <v>46551.440850076753</v>
      </c>
      <c r="L12" s="91">
        <f t="shared" si="2"/>
        <v>3.3724574898386872E-2</v>
      </c>
    </row>
    <row r="13" spans="1:12" ht="33.75" x14ac:dyDescent="0.25">
      <c r="A13" s="44">
        <v>111961453</v>
      </c>
      <c r="B13" s="93" t="s">
        <v>15</v>
      </c>
      <c r="C13" s="59">
        <v>1982.7073385053891</v>
      </c>
      <c r="D13" s="41">
        <v>3757.166666666667</v>
      </c>
      <c r="E13" s="54">
        <v>6.63778585515577E-2</v>
      </c>
      <c r="F13" s="54">
        <v>2.3223911787475428E-3</v>
      </c>
      <c r="H13" s="90">
        <f>'6.Regresija'!$C$19+'6.Regresija'!$C$20*D13+'6.Regresija'!$C$21*E13+'6.Regresija'!$C$22*F13</f>
        <v>1540.372938339736</v>
      </c>
      <c r="I13" s="56">
        <f t="shared" si="0"/>
        <v>0.77690383670083407</v>
      </c>
      <c r="K13" s="55">
        <f t="shared" si="1"/>
        <v>1661924.0638223863</v>
      </c>
      <c r="L13" s="91">
        <f t="shared" si="2"/>
        <v>0.22309616329916593</v>
      </c>
    </row>
    <row r="14" spans="1:12" ht="33.75" x14ac:dyDescent="0.25">
      <c r="A14" s="44">
        <v>111964378</v>
      </c>
      <c r="B14" s="5" t="s">
        <v>16</v>
      </c>
      <c r="C14" s="59">
        <v>2484.0791815796842</v>
      </c>
      <c r="D14" s="41">
        <v>646.08333333333337</v>
      </c>
      <c r="E14" s="54">
        <v>7.5638418685740449E-2</v>
      </c>
      <c r="F14" s="54">
        <v>0</v>
      </c>
      <c r="H14" s="90">
        <f>'6.Regresija'!$C$19+'6.Regresija'!$C$20*D14+'6.Regresija'!$C$21*E14+'6.Regresija'!$C$22*F14</f>
        <v>3071.0384155237703</v>
      </c>
      <c r="I14" s="56">
        <f t="shared" si="0"/>
        <v>1.2362884558175899</v>
      </c>
      <c r="K14" s="55">
        <f t="shared" si="1"/>
        <v>0</v>
      </c>
      <c r="L14" s="91">
        <f t="shared" si="2"/>
        <v>0</v>
      </c>
    </row>
    <row r="15" spans="1:12" ht="33.75" x14ac:dyDescent="0.25">
      <c r="A15" s="44">
        <v>190804742</v>
      </c>
      <c r="B15" s="5" t="s">
        <v>17</v>
      </c>
      <c r="C15" s="59">
        <v>3169.0350085450937</v>
      </c>
      <c r="D15" s="41">
        <v>926.91666666666674</v>
      </c>
      <c r="E15" s="54">
        <v>0.16817135650410325</v>
      </c>
      <c r="F15" s="54">
        <v>4.136778953015513E-2</v>
      </c>
      <c r="H15" s="90">
        <f>'6.Regresija'!$C$19+'6.Regresija'!$C$20*D15+'6.Regresija'!$C$21*E15+'6.Regresija'!$C$22*F15</f>
        <v>2822.3465156879038</v>
      </c>
      <c r="I15" s="56">
        <f t="shared" si="0"/>
        <v>0.89060124235852012</v>
      </c>
      <c r="K15" s="55">
        <f t="shared" si="1"/>
        <v>321351.34217087697</v>
      </c>
      <c r="L15" s="91">
        <f t="shared" si="2"/>
        <v>0.10939875764147988</v>
      </c>
    </row>
    <row r="16" spans="1:12" ht="33.75" x14ac:dyDescent="0.25">
      <c r="A16" s="44">
        <v>190972373</v>
      </c>
      <c r="B16" s="5" t="s">
        <v>18</v>
      </c>
      <c r="C16" s="59">
        <v>2031.3663252417221</v>
      </c>
      <c r="D16" s="41">
        <v>2087.4166666666665</v>
      </c>
      <c r="E16" s="54">
        <v>0.20403878908024023</v>
      </c>
      <c r="F16" s="54">
        <v>6.7443027704421163E-2</v>
      </c>
      <c r="H16" s="90">
        <f>'6.Regresija'!$C$19+'6.Regresija'!$C$20*D16+'6.Regresija'!$C$21*E16+'6.Regresija'!$C$22*F16</f>
        <v>2213.0315693175107</v>
      </c>
      <c r="I16" s="56">
        <f t="shared" si="0"/>
        <v>1.0894300756187694</v>
      </c>
      <c r="K16" s="55">
        <f t="shared" si="1"/>
        <v>0</v>
      </c>
      <c r="L16" s="91">
        <f t="shared" si="2"/>
        <v>0</v>
      </c>
    </row>
    <row r="17" spans="1:12" ht="22.5" x14ac:dyDescent="0.25">
      <c r="A17" s="44">
        <v>190973322</v>
      </c>
      <c r="B17" s="5" t="s">
        <v>19</v>
      </c>
      <c r="C17" s="59">
        <v>2779.8821587733228</v>
      </c>
      <c r="D17" s="41">
        <v>564.33333333333337</v>
      </c>
      <c r="E17" s="54">
        <v>7.9614063867386953E-2</v>
      </c>
      <c r="F17" s="54">
        <v>7.1874020076268808E-2</v>
      </c>
      <c r="H17" s="90">
        <f>'6.Regresija'!$C$19+'6.Regresija'!$C$20*D17+'6.Regresija'!$C$21*E17+'6.Regresija'!$C$22*F17</f>
        <v>3180.0373359186224</v>
      </c>
      <c r="I17" s="56">
        <f t="shared" si="0"/>
        <v>1.1439468129547894</v>
      </c>
      <c r="K17" s="55">
        <f t="shared" si="1"/>
        <v>0</v>
      </c>
      <c r="L17" s="91">
        <f t="shared" si="2"/>
        <v>0</v>
      </c>
    </row>
    <row r="18" spans="1:12" ht="33.75" x14ac:dyDescent="0.25">
      <c r="A18" s="44">
        <v>304311642</v>
      </c>
      <c r="B18" s="5" t="s">
        <v>21</v>
      </c>
      <c r="C18" s="59">
        <v>2193.8280120975678</v>
      </c>
      <c r="D18" s="41">
        <v>1361.9166666666667</v>
      </c>
      <c r="E18" s="54">
        <v>8.0367889402802511E-2</v>
      </c>
      <c r="F18" s="54">
        <v>1.5523667937862237E-4</v>
      </c>
      <c r="H18" s="90">
        <f>'6.Regresija'!$C$19+'6.Regresija'!$C$20*D18+'6.Regresija'!$C$21*E18+'6.Regresija'!$C$22*F18</f>
        <v>2707.1811776926002</v>
      </c>
      <c r="I18" s="56">
        <f t="shared" si="0"/>
        <v>1.2339988197635439</v>
      </c>
      <c r="K18" s="55">
        <f t="shared" si="1"/>
        <v>0</v>
      </c>
      <c r="L18" s="91">
        <f t="shared" si="2"/>
        <v>0</v>
      </c>
    </row>
    <row r="19" spans="1:12" ht="22.5" x14ac:dyDescent="0.25">
      <c r="A19" s="44">
        <v>190808616</v>
      </c>
      <c r="B19" s="5" t="s">
        <v>22</v>
      </c>
      <c r="C19" s="59">
        <v>1898.7319365045696</v>
      </c>
      <c r="D19" s="41">
        <v>504.08333333333331</v>
      </c>
      <c r="E19" s="54">
        <v>0.31522618756106158</v>
      </c>
      <c r="F19" s="54">
        <v>2.875215641173088E-4</v>
      </c>
      <c r="H19" s="90">
        <f>'6.Regresija'!$C$19+'6.Regresija'!$C$20*D19+'6.Regresija'!$C$21*E19+'6.Regresija'!$C$22*F19</f>
        <v>2748.4277940610891</v>
      </c>
      <c r="I19" s="56">
        <f t="shared" si="0"/>
        <v>1.4475070130861911</v>
      </c>
      <c r="K19" s="55">
        <f t="shared" si="1"/>
        <v>0</v>
      </c>
      <c r="L19" s="91">
        <f t="shared" si="2"/>
        <v>0</v>
      </c>
    </row>
    <row r="20" spans="1:12" ht="22.5" x14ac:dyDescent="0.25">
      <c r="A20" s="44">
        <v>111966767</v>
      </c>
      <c r="B20" s="5" t="s">
        <v>23</v>
      </c>
      <c r="C20" s="59">
        <v>2866.3760619873378</v>
      </c>
      <c r="D20" s="41">
        <v>779.08333333333326</v>
      </c>
      <c r="E20" s="54">
        <v>0.3169162295062542</v>
      </c>
      <c r="F20" s="54">
        <v>5.5337020282750699E-2</v>
      </c>
      <c r="H20" s="90">
        <f>'6.Regresija'!$C$19+'6.Regresija'!$C$20*D20+'6.Regresija'!$C$21*E20+'6.Regresija'!$C$22*F20</f>
        <v>2666.1171276377463</v>
      </c>
      <c r="I20" s="56">
        <f t="shared" si="0"/>
        <v>0.93013514974348954</v>
      </c>
      <c r="K20" s="55">
        <f t="shared" si="1"/>
        <v>156018.39810286093</v>
      </c>
      <c r="L20" s="91">
        <f t="shared" si="2"/>
        <v>6.9864850256510458E-2</v>
      </c>
    </row>
    <row r="21" spans="1:12" ht="22.5" x14ac:dyDescent="0.25">
      <c r="A21" s="44">
        <v>190807667</v>
      </c>
      <c r="B21" s="5" t="s">
        <v>33</v>
      </c>
      <c r="C21" s="59">
        <v>2808.8323100607195</v>
      </c>
      <c r="D21" s="41">
        <v>399.08333333333331</v>
      </c>
      <c r="E21" s="54">
        <v>0.12535134499372941</v>
      </c>
      <c r="F21" s="54">
        <v>0</v>
      </c>
      <c r="H21" s="90">
        <f>'6.Regresija'!$C$19+'6.Regresija'!$C$20*D21+'6.Regresija'!$C$21*E21+'6.Regresija'!$C$22*F21</f>
        <v>3112.2980082761233</v>
      </c>
      <c r="I21" s="56">
        <f t="shared" si="0"/>
        <v>1.1080398061245755</v>
      </c>
      <c r="K21" s="55">
        <f t="shared" si="1"/>
        <v>0</v>
      </c>
      <c r="L21" s="91">
        <f t="shared" si="2"/>
        <v>0</v>
      </c>
    </row>
    <row r="22" spans="1:12" ht="33.75" x14ac:dyDescent="0.25">
      <c r="A22" s="44">
        <v>111964944</v>
      </c>
      <c r="B22" s="5" t="s">
        <v>34</v>
      </c>
      <c r="C22" s="59">
        <v>2507.1332651338917</v>
      </c>
      <c r="D22" s="41">
        <v>1639.6666666666665</v>
      </c>
      <c r="E22" s="54">
        <v>0.19868280359482646</v>
      </c>
      <c r="F22" s="54">
        <v>2.4121642431429394E-2</v>
      </c>
      <c r="H22" s="90">
        <f>'6.Regresija'!$C$19+'6.Regresija'!$C$20*D22+'6.Regresija'!$C$21*E22+'6.Regresija'!$C$22*F22</f>
        <v>2399.5500526704941</v>
      </c>
      <c r="I22" s="56">
        <f t="shared" si="0"/>
        <v>0.95708915279473505</v>
      </c>
      <c r="K22" s="55">
        <f t="shared" si="1"/>
        <v>176400.60736915085</v>
      </c>
      <c r="L22" s="91">
        <f t="shared" si="2"/>
        <v>4.2910847205264946E-2</v>
      </c>
    </row>
    <row r="23" spans="1:12" ht="33.75" x14ac:dyDescent="0.25">
      <c r="A23" s="44">
        <v>191176774</v>
      </c>
      <c r="B23" s="5" t="s">
        <v>36</v>
      </c>
      <c r="C23" s="59">
        <v>3290.8768546237075</v>
      </c>
      <c r="D23" s="41">
        <v>425.16666666666669</v>
      </c>
      <c r="E23" s="54">
        <v>0.25216281094897064</v>
      </c>
      <c r="F23" s="54">
        <v>0</v>
      </c>
      <c r="H23" s="90">
        <f>'6.Regresija'!$C$19+'6.Regresija'!$C$20*D23+'6.Regresija'!$C$21*E23+'6.Regresija'!$C$22*F23</f>
        <v>2890.9993859939009</v>
      </c>
      <c r="I23" s="56">
        <f t="shared" si="0"/>
        <v>0.87848908169627327</v>
      </c>
      <c r="K23" s="55">
        <f t="shared" si="1"/>
        <v>170014.57041243944</v>
      </c>
      <c r="L23" s="91">
        <f t="shared" si="2"/>
        <v>0.12151091830372673</v>
      </c>
    </row>
    <row r="24" spans="1:12" ht="22.5" x14ac:dyDescent="0.25">
      <c r="A24" s="44">
        <v>190805844</v>
      </c>
      <c r="B24" s="5" t="s">
        <v>40</v>
      </c>
      <c r="C24" s="59">
        <v>2847.8374138800627</v>
      </c>
      <c r="D24" s="41">
        <v>781.33333333333326</v>
      </c>
      <c r="E24" s="54">
        <v>0.36871928476191634</v>
      </c>
      <c r="F24" s="54">
        <v>0</v>
      </c>
      <c r="H24" s="90">
        <f>'6.Regresija'!$C$19+'6.Regresija'!$C$20*D24+'6.Regresija'!$C$21*E24+'6.Regresija'!$C$22*F24</f>
        <v>2522.2740402858763</v>
      </c>
      <c r="I24" s="56">
        <f t="shared" si="0"/>
        <v>0.88568049144679939</v>
      </c>
      <c r="K24" s="55">
        <f t="shared" si="1"/>
        <v>254373.51590159102</v>
      </c>
      <c r="L24" s="91">
        <f t="shared" si="2"/>
        <v>0.11431950855320061</v>
      </c>
    </row>
    <row r="25" spans="1:12" ht="33.75" x14ac:dyDescent="0.25">
      <c r="A25" s="44">
        <v>190977872</v>
      </c>
      <c r="B25" s="93" t="s">
        <v>41</v>
      </c>
      <c r="C25" s="59">
        <v>3749.4877376108388</v>
      </c>
      <c r="D25" s="41">
        <v>543.83333333333326</v>
      </c>
      <c r="E25" s="54">
        <v>0.14670636699326706</v>
      </c>
      <c r="F25" s="54">
        <v>0.19479266658396102</v>
      </c>
      <c r="H25" s="90">
        <f>'6.Regresija'!$C$19+'6.Regresija'!$C$20*D25+'6.Regresija'!$C$21*E25+'6.Regresija'!$C$22*F25</f>
        <v>3208.0246912005732</v>
      </c>
      <c r="I25" s="56">
        <f t="shared" si="0"/>
        <v>0.85559012742490415</v>
      </c>
      <c r="K25" s="55">
        <f t="shared" si="1"/>
        <v>294465.65340611606</v>
      </c>
      <c r="L25" s="91">
        <f t="shared" si="2"/>
        <v>0.14440987257509585</v>
      </c>
    </row>
    <row r="26" spans="1:12" ht="33.75" x14ac:dyDescent="0.25">
      <c r="A26" s="44">
        <v>190804895</v>
      </c>
      <c r="B26" s="5" t="s">
        <v>43</v>
      </c>
      <c r="C26" s="59">
        <v>1875.1682726334884</v>
      </c>
      <c r="D26" s="41">
        <v>481.08333333333337</v>
      </c>
      <c r="E26" s="54">
        <v>0.33938447782934639</v>
      </c>
      <c r="F26" s="54">
        <v>3.058727569331158E-3</v>
      </c>
      <c r="H26" s="90">
        <f>'6.Regresija'!$C$19+'6.Regresija'!$C$20*D26+'6.Regresija'!$C$21*E26+'6.Regresija'!$C$22*F26</f>
        <v>2723.0743153158346</v>
      </c>
      <c r="I26" s="56">
        <f t="shared" si="0"/>
        <v>1.4521759753814232</v>
      </c>
      <c r="K26" s="55">
        <f t="shared" si="1"/>
        <v>0</v>
      </c>
      <c r="L26" s="91">
        <f t="shared" si="2"/>
        <v>0</v>
      </c>
    </row>
    <row r="27" spans="1:12" ht="22.5" x14ac:dyDescent="0.25">
      <c r="A27" s="44">
        <v>300039668</v>
      </c>
      <c r="B27" s="5" t="s">
        <v>46</v>
      </c>
      <c r="C27" s="59">
        <v>2568.2017681358175</v>
      </c>
      <c r="D27" s="41">
        <v>2064.5</v>
      </c>
      <c r="E27" s="54">
        <v>5.5797081989338602E-2</v>
      </c>
      <c r="F27" s="54">
        <v>9.1174477080663882E-2</v>
      </c>
      <c r="H27" s="90">
        <f>'6.Regresija'!$C$19+'6.Regresija'!$C$20*D27+'6.Regresija'!$C$21*E27+'6.Regresija'!$C$22*F27</f>
        <v>2492.6709396117772</v>
      </c>
      <c r="I27" s="56">
        <f t="shared" si="0"/>
        <v>0.97058999434500592</v>
      </c>
      <c r="K27" s="55">
        <f t="shared" si="1"/>
        <v>155933.39548788124</v>
      </c>
      <c r="L27" s="91">
        <f t="shared" si="2"/>
        <v>2.9410005654994076E-2</v>
      </c>
    </row>
    <row r="28" spans="1:12" ht="22.5" x14ac:dyDescent="0.25">
      <c r="A28" s="44">
        <v>190965375</v>
      </c>
      <c r="B28" s="5" t="s">
        <v>48</v>
      </c>
      <c r="C28" s="59">
        <v>2927.7335400982438</v>
      </c>
      <c r="D28" s="41">
        <v>708.66666666666674</v>
      </c>
      <c r="E28" s="54">
        <v>0.16729441361159469</v>
      </c>
      <c r="F28" s="54">
        <v>5.0350779800782453E-2</v>
      </c>
      <c r="H28" s="90">
        <f>'6.Regresija'!$C$19+'6.Regresija'!$C$20*D28+'6.Regresija'!$C$21*E28+'6.Regresija'!$C$22*F28</f>
        <v>2941.7581766857502</v>
      </c>
      <c r="I28" s="56">
        <f t="shared" si="0"/>
        <v>1.004790270834222</v>
      </c>
      <c r="K28" s="55">
        <f t="shared" si="1"/>
        <v>0</v>
      </c>
      <c r="L28" s="91">
        <f t="shared" si="2"/>
        <v>0</v>
      </c>
    </row>
    <row r="29" spans="1:12" ht="22.5" x14ac:dyDescent="0.25">
      <c r="A29" s="44">
        <v>111963842</v>
      </c>
      <c r="B29" s="5" t="s">
        <v>50</v>
      </c>
      <c r="C29" s="59">
        <v>2769.7973466027333</v>
      </c>
      <c r="D29" s="41">
        <v>469.83333333333337</v>
      </c>
      <c r="E29" s="54">
        <v>0.19029909348886914</v>
      </c>
      <c r="F29" s="54">
        <v>1.5249188636464678E-3</v>
      </c>
      <c r="H29" s="90">
        <f>'6.Regresija'!$C$19+'6.Regresija'!$C$20*D29+'6.Regresija'!$C$21*E29+'6.Regresija'!$C$22*F29</f>
        <v>2971.9837567092263</v>
      </c>
      <c r="I29" s="56">
        <f t="shared" si="0"/>
        <v>1.0729968242458181</v>
      </c>
      <c r="K29" s="55">
        <f t="shared" si="1"/>
        <v>0</v>
      </c>
      <c r="L29" s="91">
        <f t="shared" si="2"/>
        <v>0</v>
      </c>
    </row>
    <row r="30" spans="1:12" ht="22.5" x14ac:dyDescent="0.25">
      <c r="A30" s="44">
        <v>191425713</v>
      </c>
      <c r="B30" s="5" t="s">
        <v>53</v>
      </c>
      <c r="C30" s="59">
        <v>2517.1010539369036</v>
      </c>
      <c r="D30" s="41">
        <v>1026.1666666666667</v>
      </c>
      <c r="E30" s="54">
        <v>0.29999097204145614</v>
      </c>
      <c r="F30" s="54">
        <v>7.2166542482936524E-3</v>
      </c>
      <c r="H30" s="90">
        <f>'6.Regresija'!$C$19+'6.Regresija'!$C$20*D30+'6.Regresija'!$C$21*E30+'6.Regresija'!$C$22*F30</f>
        <v>2520.8449706715255</v>
      </c>
      <c r="I30" s="56">
        <f t="shared" si="0"/>
        <v>1.0014873923034462</v>
      </c>
      <c r="K30" s="55">
        <f t="shared" si="1"/>
        <v>0</v>
      </c>
      <c r="L30" s="91">
        <f t="shared" si="2"/>
        <v>0</v>
      </c>
    </row>
    <row r="31" spans="1:12" ht="33.75" x14ac:dyDescent="0.25">
      <c r="A31" s="44">
        <v>111965099</v>
      </c>
      <c r="B31" s="5" t="s">
        <v>54</v>
      </c>
      <c r="C31" s="59">
        <v>2652.9964826955447</v>
      </c>
      <c r="D31" s="41">
        <v>644.5</v>
      </c>
      <c r="E31" s="54">
        <v>0.3473787809479093</v>
      </c>
      <c r="F31" s="54">
        <v>4.4524721792238271E-2</v>
      </c>
      <c r="H31" s="90">
        <f>'6.Regresija'!$C$19+'6.Regresija'!$C$20*D31+'6.Regresija'!$C$21*E31+'6.Regresija'!$C$22*F31</f>
        <v>2671.7941890254597</v>
      </c>
      <c r="I31" s="56">
        <f t="shared" si="0"/>
        <v>1.0070854622132088</v>
      </c>
      <c r="K31" s="55">
        <f t="shared" si="1"/>
        <v>0</v>
      </c>
      <c r="L31" s="91">
        <f t="shared" si="2"/>
        <v>0</v>
      </c>
    </row>
    <row r="32" spans="1:12" ht="33.75" x14ac:dyDescent="0.25">
      <c r="A32" s="44">
        <v>111963657</v>
      </c>
      <c r="B32" s="5" t="s">
        <v>56</v>
      </c>
      <c r="C32" s="59">
        <v>2866.6347656763146</v>
      </c>
      <c r="D32" s="41">
        <v>1002.3333333333333</v>
      </c>
      <c r="E32" s="54">
        <v>0.13913073681139937</v>
      </c>
      <c r="F32" s="54">
        <v>3.2650754190238886E-3</v>
      </c>
      <c r="H32" s="90">
        <f>'6.Regresija'!$C$19+'6.Regresija'!$C$20*D32+'6.Regresija'!$C$21*E32+'6.Regresija'!$C$22*F32</f>
        <v>2792.8420213976151</v>
      </c>
      <c r="I32" s="56">
        <f t="shared" si="0"/>
        <v>0.97425805855623537</v>
      </c>
      <c r="K32" s="55">
        <f t="shared" si="1"/>
        <v>73964.927348683123</v>
      </c>
      <c r="L32" s="91">
        <f t="shared" si="2"/>
        <v>2.5741941443764627E-2</v>
      </c>
    </row>
    <row r="33" spans="1:12" ht="33.75" x14ac:dyDescent="0.25">
      <c r="A33" s="44">
        <v>190798047</v>
      </c>
      <c r="B33" s="5" t="s">
        <v>58</v>
      </c>
      <c r="C33" s="59">
        <v>4243.6425674752518</v>
      </c>
      <c r="D33" s="41">
        <v>146.58333333333334</v>
      </c>
      <c r="E33" s="54">
        <v>0</v>
      </c>
      <c r="F33" s="54">
        <v>0.88939672131104541</v>
      </c>
      <c r="H33" s="90">
        <f>'6.Regresija'!$C$19+'6.Regresija'!$C$20*D33+'6.Regresija'!$C$21*E33+'6.Regresija'!$C$22*F33</f>
        <v>4370.0427599430568</v>
      </c>
      <c r="I33" s="56">
        <f t="shared" si="0"/>
        <v>1.0297857773028718</v>
      </c>
      <c r="K33" s="55">
        <f t="shared" si="1"/>
        <v>0</v>
      </c>
      <c r="L33" s="91">
        <f t="shared" si="2"/>
        <v>0</v>
      </c>
    </row>
    <row r="34" spans="1:12" ht="22.5" x14ac:dyDescent="0.25">
      <c r="A34" s="44">
        <v>190971086</v>
      </c>
      <c r="B34" s="5" t="s">
        <v>59</v>
      </c>
      <c r="C34" s="59">
        <v>2221.5791345314155</v>
      </c>
      <c r="D34" s="41">
        <v>370.33333333333331</v>
      </c>
      <c r="E34" s="54">
        <v>1.8774703557312252E-2</v>
      </c>
      <c r="F34" s="54">
        <v>0</v>
      </c>
      <c r="H34" s="90">
        <f>'6.Regresija'!$C$19+'6.Regresija'!$C$20*D34+'6.Regresija'!$C$21*E34+'6.Regresija'!$C$22*F34</f>
        <v>3301.6832888264985</v>
      </c>
      <c r="I34" s="56">
        <f t="shared" si="0"/>
        <v>1.486187566990677</v>
      </c>
      <c r="K34" s="55">
        <f t="shared" si="1"/>
        <v>0</v>
      </c>
      <c r="L34" s="91">
        <f t="shared" si="2"/>
        <v>0</v>
      </c>
    </row>
    <row r="35" spans="1:12" ht="33.75" x14ac:dyDescent="0.25">
      <c r="A35" s="44">
        <v>190971271</v>
      </c>
      <c r="B35" s="5" t="s">
        <v>60</v>
      </c>
      <c r="C35" s="59">
        <v>2801.6995726306909</v>
      </c>
      <c r="D35" s="41">
        <v>974.5</v>
      </c>
      <c r="E35" s="54">
        <v>0.16237820090734292</v>
      </c>
      <c r="F35" s="54">
        <v>1.7988517849950349E-2</v>
      </c>
      <c r="H35" s="90">
        <f>'6.Regresija'!$C$19+'6.Regresija'!$C$20*D35+'6.Regresija'!$C$21*E35+'6.Regresija'!$C$22*F35</f>
        <v>2783.8365322091131</v>
      </c>
      <c r="I35" s="56">
        <f t="shared" si="0"/>
        <v>0.99362421274712009</v>
      </c>
      <c r="K35" s="55">
        <f t="shared" si="1"/>
        <v>17407.532890827573</v>
      </c>
      <c r="L35" s="91">
        <f t="shared" si="2"/>
        <v>6.3757872528799053E-3</v>
      </c>
    </row>
    <row r="36" spans="1:12" ht="33.75" x14ac:dyDescent="0.25">
      <c r="A36" s="44">
        <v>291829870</v>
      </c>
      <c r="B36" s="5" t="s">
        <v>62</v>
      </c>
      <c r="C36" s="59">
        <v>2260.4556798589269</v>
      </c>
      <c r="D36" s="41">
        <v>905.58333333333337</v>
      </c>
      <c r="E36" s="54">
        <v>6.8801475050110819E-2</v>
      </c>
      <c r="F36" s="54">
        <v>1.1012800028794279E-2</v>
      </c>
      <c r="H36" s="90">
        <f>'6.Regresija'!$C$19+'6.Regresija'!$C$20*D36+'6.Regresija'!$C$21*E36+'6.Regresija'!$C$22*F36</f>
        <v>2964.5920938601034</v>
      </c>
      <c r="I36" s="56">
        <f t="shared" si="0"/>
        <v>1.3115019773557874</v>
      </c>
      <c r="K36" s="55">
        <f t="shared" si="1"/>
        <v>0</v>
      </c>
      <c r="L36" s="91">
        <f t="shared" si="2"/>
        <v>0</v>
      </c>
    </row>
    <row r="37" spans="1:12" ht="22.5" x14ac:dyDescent="0.25">
      <c r="A37" s="44">
        <v>300039885</v>
      </c>
      <c r="B37" s="5" t="s">
        <v>63</v>
      </c>
      <c r="C37" s="59">
        <v>2613.6022273837984</v>
      </c>
      <c r="D37" s="41">
        <v>1146.1666666666667</v>
      </c>
      <c r="E37" s="54">
        <v>0.14267473425458235</v>
      </c>
      <c r="F37" s="54">
        <v>1.9458778765756364E-2</v>
      </c>
      <c r="H37" s="90">
        <f>'6.Regresija'!$C$19+'6.Regresija'!$C$20*D37+'6.Regresija'!$C$21*E37+'6.Regresija'!$C$22*F37</f>
        <v>2732.3016037801599</v>
      </c>
      <c r="I37" s="56">
        <f t="shared" si="0"/>
        <v>1.0454160067483487</v>
      </c>
      <c r="K37" s="55">
        <f t="shared" si="1"/>
        <v>0</v>
      </c>
      <c r="L37" s="91">
        <f t="shared" si="2"/>
        <v>0</v>
      </c>
    </row>
    <row r="38" spans="1:12" ht="33.75" x14ac:dyDescent="0.25">
      <c r="A38" s="44">
        <v>191142619</v>
      </c>
      <c r="B38" s="93" t="s">
        <v>65</v>
      </c>
      <c r="C38" s="59">
        <v>4219.2999059613558</v>
      </c>
      <c r="D38" s="41">
        <v>264.33333333333331</v>
      </c>
      <c r="E38" s="54">
        <v>5.3008240512054973E-2</v>
      </c>
      <c r="F38" s="54">
        <v>0</v>
      </c>
      <c r="H38" s="90">
        <f>'6.Regresija'!$C$19+'6.Regresija'!$C$20*D38+'6.Regresija'!$C$21*E38+'6.Regresija'!$C$22*F38</f>
        <v>3298.1997873227424</v>
      </c>
      <c r="I38" s="56">
        <f t="shared" si="0"/>
        <v>0.78169361288179318</v>
      </c>
      <c r="K38" s="55">
        <f t="shared" si="1"/>
        <v>243477.46469347345</v>
      </c>
      <c r="L38" s="91">
        <f t="shared" si="2"/>
        <v>0.21830638711820682</v>
      </c>
    </row>
    <row r="39" spans="1:12" ht="33.75" x14ac:dyDescent="0.25">
      <c r="A39" s="44">
        <v>190977915</v>
      </c>
      <c r="B39" s="5" t="s">
        <v>66</v>
      </c>
      <c r="C39" s="59">
        <v>3125.4548129167924</v>
      </c>
      <c r="D39" s="41">
        <v>581.5</v>
      </c>
      <c r="E39" s="54">
        <v>0.21625658077227145</v>
      </c>
      <c r="F39" s="54">
        <v>0</v>
      </c>
      <c r="H39" s="90">
        <f>'6.Regresija'!$C$19+'6.Regresija'!$C$20*D39+'6.Regresija'!$C$21*E39+'6.Regresija'!$C$22*F39</f>
        <v>2872.1812304788964</v>
      </c>
      <c r="I39" s="56">
        <f t="shared" si="0"/>
        <v>0.91896424757408934</v>
      </c>
      <c r="K39" s="55">
        <f t="shared" si="1"/>
        <v>147278.58818763655</v>
      </c>
      <c r="L39" s="91">
        <f t="shared" si="2"/>
        <v>8.1035752425910657E-2</v>
      </c>
    </row>
    <row r="40" spans="1:12" ht="23.25" thickBot="1" x14ac:dyDescent="0.3">
      <c r="A40" s="45">
        <v>190808954</v>
      </c>
      <c r="B40" s="5" t="s">
        <v>67</v>
      </c>
      <c r="C40" s="59">
        <v>2709.1292073624236</v>
      </c>
      <c r="D40" s="41">
        <v>519.25</v>
      </c>
      <c r="E40" s="54">
        <v>0.17735405177457397</v>
      </c>
      <c r="F40" s="54">
        <v>0</v>
      </c>
      <c r="H40" s="90">
        <f>'6.Regresija'!$C$19+'6.Regresija'!$C$20*D40+'6.Regresija'!$C$21*E40+'6.Regresija'!$C$22*F40</f>
        <v>2967.067827696284</v>
      </c>
      <c r="I40" s="56">
        <f t="shared" si="0"/>
        <v>1.0952108964138283</v>
      </c>
      <c r="K40" s="55">
        <f t="shared" si="1"/>
        <v>0</v>
      </c>
      <c r="L40" s="91">
        <f t="shared" si="2"/>
        <v>0</v>
      </c>
    </row>
    <row r="42" spans="1:12" x14ac:dyDescent="0.25">
      <c r="K42" s="55">
        <f>MAX(K7:K40)</f>
        <v>1661924.0638223863</v>
      </c>
      <c r="L42" t="s">
        <v>420</v>
      </c>
    </row>
    <row r="43" spans="1:12" x14ac:dyDescent="0.25">
      <c r="K43" s="55">
        <f>SUM(K7:K40)</f>
        <v>4074845.9875316517</v>
      </c>
      <c r="L43" t="s">
        <v>421</v>
      </c>
    </row>
    <row r="44" spans="1:12" x14ac:dyDescent="0.25">
      <c r="K44" s="55">
        <f>SUMPRODUCT(C7:C40,D7:D40)</f>
        <v>77631742.278689504</v>
      </c>
      <c r="L44" t="s">
        <v>422</v>
      </c>
    </row>
    <row r="45" spans="1:12" x14ac:dyDescent="0.25">
      <c r="K45" s="91">
        <f>K43/K44</f>
        <v>5.2489431100275943E-2</v>
      </c>
      <c r="L45" t="s">
        <v>423</v>
      </c>
    </row>
  </sheetData>
  <conditionalFormatting sqref="K7:K40">
    <cfRule type="dataBar" priority="4">
      <dataBar>
        <cfvo type="min"/>
        <cfvo type="max"/>
        <color rgb="FF63C384"/>
      </dataBar>
      <extLst>
        <ext xmlns:x14="http://schemas.microsoft.com/office/spreadsheetml/2009/9/main" uri="{B025F937-C7B1-47D3-B67F-A62EFF666E3E}">
          <x14:id>{241A3A8B-74AB-4388-827E-1E70124E1FDF}</x14:id>
        </ext>
      </extLst>
    </cfRule>
  </conditionalFormatting>
  <conditionalFormatting sqref="L43">
    <cfRule type="colorScale" priority="3">
      <colorScale>
        <cfvo type="min"/>
        <cfvo type="percentile" val="50"/>
        <cfvo type="max"/>
        <color rgb="FFF8696B"/>
        <color rgb="FFFFEB84"/>
        <color rgb="FF63BE7B"/>
      </colorScale>
    </cfRule>
  </conditionalFormatting>
  <conditionalFormatting sqref="L45">
    <cfRule type="colorScale" priority="2">
      <colorScale>
        <cfvo type="min"/>
        <cfvo type="percentile" val="50"/>
        <cfvo type="max"/>
        <color rgb="FFF8696B"/>
        <color rgb="FFFFEB84"/>
        <color rgb="FF63BE7B"/>
      </colorScale>
    </cfRule>
  </conditionalFormatting>
  <conditionalFormatting sqref="L7:L40">
    <cfRule type="dataBar" priority="1">
      <dataBar>
        <cfvo type="min"/>
        <cfvo type="max"/>
        <color rgb="FF63C384"/>
      </dataBar>
      <extLst>
        <ext xmlns:x14="http://schemas.microsoft.com/office/spreadsheetml/2009/9/main" uri="{B025F937-C7B1-47D3-B67F-A62EFF666E3E}">
          <x14:id>{4FC52A9C-C9C3-453D-8000-C61D756A47FA}</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241A3A8B-74AB-4388-827E-1E70124E1FDF}">
            <x14:dataBar minLength="0" maxLength="100" border="1" negativeBarBorderColorSameAsPositive="0">
              <x14:cfvo type="autoMin"/>
              <x14:cfvo type="autoMax"/>
              <x14:borderColor rgb="FF63C384"/>
              <x14:negativeFillColor rgb="FFFF0000"/>
              <x14:negativeBorderColor rgb="FFFF0000"/>
              <x14:axisColor rgb="FF000000"/>
            </x14:dataBar>
          </x14:cfRule>
          <xm:sqref>K7:K40</xm:sqref>
        </x14:conditionalFormatting>
        <x14:conditionalFormatting xmlns:xm="http://schemas.microsoft.com/office/excel/2006/main">
          <x14:cfRule type="dataBar" id="{4FC52A9C-C9C3-453D-8000-C61D756A47FA}">
            <x14:dataBar minLength="0" maxLength="100" border="1" negativeBarBorderColorSameAsPositive="0">
              <x14:cfvo type="autoMin"/>
              <x14:cfvo type="autoMax"/>
              <x14:borderColor rgb="FF63C384"/>
              <x14:negativeFillColor rgb="FFFF0000"/>
              <x14:negativeBorderColor rgb="FFFF0000"/>
              <x14:axisColor rgb="FF000000"/>
            </x14:dataBar>
          </x14:cfRule>
          <xm:sqref>L7:L40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as" ma:contentTypeID="0x010100F81FBEB663415642A298A70DCF816C64" ma:contentTypeVersion="2" ma:contentTypeDescription="Kurkite naują dokumentą." ma:contentTypeScope="" ma:versionID="5ba3465f8c75e5c1a58dd9dc21844547">
  <xsd:schema xmlns:xsd="http://www.w3.org/2001/XMLSchema" xmlns:xs="http://www.w3.org/2001/XMLSchema" xmlns:p="http://schemas.microsoft.com/office/2006/metadata/properties" xmlns:ns3="d6aeb043-c0b3-4803-8c00-55dcb6cb697c" targetNamespace="http://schemas.microsoft.com/office/2006/metadata/properties" ma:root="true" ma:fieldsID="2b4496969e56a0925e87ee04a4a064a5" ns3:_="">
    <xsd:import namespace="d6aeb043-c0b3-4803-8c00-55dcb6cb697c"/>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aeb043-c0b3-4803-8c00-55dcb6cb69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1B805D-1B79-49AE-8FE1-087D8B10DE5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E4D4F44-C8B1-49D2-B577-B29B2DCAED02}">
  <ds:schemaRefs>
    <ds:schemaRef ds:uri="http://schemas.microsoft.com/sharepoint/v3/contenttype/forms"/>
  </ds:schemaRefs>
</ds:datastoreItem>
</file>

<file path=customXml/itemProps3.xml><?xml version="1.0" encoding="utf-8"?>
<ds:datastoreItem xmlns:ds="http://schemas.openxmlformats.org/officeDocument/2006/customXml" ds:itemID="{B63578A3-FC3C-4F5E-B103-998719197B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aeb043-c0b3-4803-8c00-55dcb6cb69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Prielaidos</vt:lpstr>
      <vt:lpstr>1.Duomenys</vt:lpstr>
      <vt:lpstr>2.KoreliacijaY</vt:lpstr>
      <vt:lpstr>3.Tipai</vt:lpstr>
      <vt:lpstr>4.Korel_matrica</vt:lpstr>
      <vt:lpstr>5.Rod_regr</vt:lpstr>
      <vt:lpstr>6.Regresija</vt:lpstr>
      <vt:lpstr>7.1.</vt:lpstr>
      <vt:lpstr>7.2.</vt:lpstr>
      <vt:lpstr>7.3.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Jūratė Jockuvienė</dc:creator>
  <cp:lastModifiedBy>Jūratė Jockuvienė</cp:lastModifiedBy>
  <dcterms:created xsi:type="dcterms:W3CDTF">2020-11-16T14:22:56Z</dcterms:created>
  <dcterms:modified xsi:type="dcterms:W3CDTF">2021-02-03T12:26:00Z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0x010100F81FBEB663415642A298A70DCF816C64</vt:lpwstr>
  </property>
</Properties>
</file>